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  <Override PartName="/xl/threadedComments/threadedComment10.xml" ContentType="application/vnd.ms-excel.threadedcomments+xml"/>
  <Override PartName="/xl/threadedComments/threadedComment11.xml" ContentType="application/vnd.ms-excel.threadedcomments+xml"/>
  <Override PartName="/xl/threadedComments/threadedComment12.xml" ContentType="application/vnd.ms-excel.threadedcomments+xml"/>
  <Override PartName="/xl/threadedComments/threadedComment13.xml" ContentType="application/vnd.ms-excel.threadedcomments+xml"/>
  <Override PartName="/xl/threadedComments/threadedComment14.xml" ContentType="application/vnd.ms-excel.threadedcomments+xml"/>
  <Override PartName="/xl/threadedComments/threadedComment1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PLOCHA\Výroční zprávy\Výroční zpráva 2022-2023\"/>
    </mc:Choice>
  </mc:AlternateContent>
  <bookViews>
    <workbookView xWindow="0" yWindow="0" windowWidth="25200" windowHeight="11280" tabRatio="943" activeTab="10"/>
  </bookViews>
  <sheets>
    <sheet name="ID.ORG" sheetId="17" r:id="rId1"/>
    <sheet name="Kontr. č. externích subj." sheetId="1" r:id="rId2"/>
    <sheet name="Projekt. činnost " sheetId="2" r:id="rId3"/>
    <sheet name="VPŘ" sheetId="20" r:id="rId4"/>
    <sheet name="PŘ_VOŠ" sheetId="22" r:id="rId5"/>
    <sheet name="MZ_spol._J" sheetId="21" r:id="rId6"/>
    <sheet name="MZ_spol._JaP" sheetId="29" r:id="rId7"/>
    <sheet name="MZ_profil." sheetId="26" r:id="rId8"/>
    <sheet name="ZZ" sheetId="32" r:id="rId9"/>
    <sheet name="Absol_VOŠ+KONZ." sheetId="19" r:id="rId10"/>
    <sheet name="Akt.v rámci" sheetId="3" r:id="rId11"/>
    <sheet name="Akt.nad rámec" sheetId="27" r:id="rId12"/>
    <sheet name="Soutěže" sheetId="13" r:id="rId13"/>
    <sheet name="Prof.rozvoj zam." sheetId="5" r:id="rId14"/>
    <sheet name="CŽV" sheetId="6" r:id="rId15"/>
    <sheet name="Spolupráce se soc.subj." sheetId="14" r:id="rId16"/>
    <sheet name="Prezentace školy" sheetId="25" r:id="rId17"/>
    <sheet name="Seznamy" sheetId="9" state="hidden" r:id="rId18"/>
    <sheet name="Výčet SŠ a VOŠ zřizovaných MSK" sheetId="10" state="hidden" r:id="rId19"/>
    <sheet name="Počty žáků DFVaOFV" sheetId="15" state="hidden" r:id="rId20"/>
    <sheet name="Seznamy_Obory vzdělání" sheetId="24" state="hidden" r:id="rId21"/>
  </sheets>
  <definedNames>
    <definedName name="_xlnm._FilterDatabase" localSheetId="1" hidden="1">'Kontr. č. externích subj.'!$B$8:$E$36</definedName>
    <definedName name="_xlnm._FilterDatabase" localSheetId="20" hidden="1">'Seznamy_Obory vzdělání'!$A$4:$AA$297</definedName>
    <definedName name="redizo" localSheetId="9">'Akt.v rámci'!#REF!</definedName>
    <definedName name="redizo" localSheetId="0">'Akt.v rámci'!#REF!</definedName>
    <definedName name="redizo" localSheetId="5">'Akt.v rámci'!#REF!</definedName>
    <definedName name="redizo" localSheetId="6">'Akt.v rámci'!#REF!</definedName>
    <definedName name="redizo" localSheetId="3">'Akt.v rámci'!#REF!</definedName>
    <definedName name="redizo" localSheetId="8">#REF!</definedName>
    <definedName name="redizo">'Akt.v rámci'!#REF!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6" i="5" l="1"/>
  <c r="I315" i="5"/>
  <c r="M7" i="32" l="1"/>
  <c r="E31" i="32"/>
  <c r="B5" i="19"/>
  <c r="B4" i="19"/>
  <c r="B3" i="19"/>
  <c r="B5" i="32"/>
  <c r="B4" i="32"/>
  <c r="B3" i="32"/>
  <c r="B5" i="26"/>
  <c r="B4" i="26"/>
  <c r="B5" i="29"/>
  <c r="B4" i="29"/>
  <c r="B5" i="21"/>
  <c r="B4" i="21"/>
  <c r="B5" i="22"/>
  <c r="B4" i="22"/>
  <c r="B3" i="22"/>
  <c r="B5" i="20"/>
  <c r="B4" i="20"/>
  <c r="B1" i="32"/>
  <c r="M31" i="32"/>
  <c r="L31" i="32"/>
  <c r="K31" i="32"/>
  <c r="J31" i="32"/>
  <c r="I31" i="32"/>
  <c r="G31" i="32"/>
  <c r="F31" i="32"/>
  <c r="D31" i="32"/>
  <c r="H30" i="32"/>
  <c r="O30" i="32" s="1"/>
  <c r="H29" i="32"/>
  <c r="R29" i="32" s="1"/>
  <c r="H28" i="32"/>
  <c r="O28" i="32" s="1"/>
  <c r="H27" i="32"/>
  <c r="R27" i="32" s="1"/>
  <c r="H26" i="32"/>
  <c r="O26" i="32" s="1"/>
  <c r="H25" i="32"/>
  <c r="R25" i="32" s="1"/>
  <c r="H24" i="32"/>
  <c r="O24" i="32" s="1"/>
  <c r="H23" i="32"/>
  <c r="R23" i="32" s="1"/>
  <c r="H22" i="32"/>
  <c r="O22" i="32" s="1"/>
  <c r="H21" i="32"/>
  <c r="R21" i="32" s="1"/>
  <c r="H20" i="32"/>
  <c r="O20" i="32" s="1"/>
  <c r="H19" i="32"/>
  <c r="R19" i="32" s="1"/>
  <c r="H18" i="32"/>
  <c r="O18" i="32" s="1"/>
  <c r="H17" i="32"/>
  <c r="R17" i="32" s="1"/>
  <c r="H16" i="32"/>
  <c r="O16" i="32" s="1"/>
  <c r="H15" i="32"/>
  <c r="R15" i="32" s="1"/>
  <c r="H14" i="32"/>
  <c r="O14" i="32" s="1"/>
  <c r="H13" i="32"/>
  <c r="R13" i="32" s="1"/>
  <c r="H12" i="32"/>
  <c r="O12" i="32" s="1"/>
  <c r="H11" i="32"/>
  <c r="R11" i="32" s="1"/>
  <c r="H10" i="32"/>
  <c r="O10" i="32" s="1"/>
  <c r="B3" i="26"/>
  <c r="B1" i="19"/>
  <c r="R24" i="32" l="1"/>
  <c r="R28" i="32"/>
  <c r="R12" i="32"/>
  <c r="R22" i="32"/>
  <c r="R26" i="32"/>
  <c r="R10" i="32"/>
  <c r="R18" i="32"/>
  <c r="R14" i="32"/>
  <c r="R30" i="32"/>
  <c r="R20" i="32"/>
  <c r="R16" i="32"/>
  <c r="N11" i="32"/>
  <c r="N19" i="32"/>
  <c r="N27" i="32"/>
  <c r="O11" i="32"/>
  <c r="O13" i="32"/>
  <c r="O15" i="32"/>
  <c r="O17" i="32"/>
  <c r="O19" i="32"/>
  <c r="O21" i="32"/>
  <c r="O23" i="32"/>
  <c r="O25" i="32"/>
  <c r="O27" i="32"/>
  <c r="O29" i="32"/>
  <c r="N15" i="32"/>
  <c r="N23" i="32"/>
  <c r="N13" i="32"/>
  <c r="N17" i="32"/>
  <c r="N21" i="32"/>
  <c r="N25" i="32"/>
  <c r="N29" i="32"/>
  <c r="N10" i="32"/>
  <c r="N12" i="32"/>
  <c r="N14" i="32"/>
  <c r="N16" i="32"/>
  <c r="N18" i="32"/>
  <c r="N20" i="32"/>
  <c r="N22" i="32"/>
  <c r="N24" i="32"/>
  <c r="N26" i="32"/>
  <c r="N28" i="32"/>
  <c r="N30" i="32"/>
  <c r="H31" i="32"/>
  <c r="L32" i="32" s="1"/>
  <c r="K9" i="2"/>
  <c r="E2" i="17"/>
  <c r="D1" i="32" s="1"/>
  <c r="O31" i="32" l="1"/>
  <c r="N31" i="32"/>
  <c r="K32" i="32"/>
  <c r="J32" i="32"/>
  <c r="I32" i="32"/>
  <c r="D13" i="26"/>
  <c r="E10" i="29"/>
  <c r="L13" i="2"/>
  <c r="L14" i="2"/>
  <c r="L15" i="2"/>
  <c r="L16" i="2"/>
  <c r="I34" i="32" l="1"/>
  <c r="Q12" i="22"/>
  <c r="O11" i="22"/>
  <c r="Q11" i="22" s="1"/>
  <c r="H11" i="22"/>
  <c r="K11" i="22" s="1"/>
  <c r="N11" i="22" s="1"/>
  <c r="N11" i="20" l="1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9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8" i="26"/>
  <c r="D17" i="26"/>
  <c r="D16" i="26"/>
  <c r="D15" i="26"/>
  <c r="D14" i="26"/>
  <c r="D12" i="26"/>
  <c r="D11" i="26"/>
  <c r="D11" i="29" l="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P10" i="22" l="1"/>
  <c r="F11" i="21" l="1"/>
  <c r="I7" i="13" l="1"/>
  <c r="K7" i="13" s="1"/>
  <c r="K9" i="13"/>
  <c r="K8" i="13"/>
  <c r="K8" i="2"/>
  <c r="J7" i="13" l="1"/>
  <c r="K10" i="13"/>
  <c r="R52" i="13" l="1"/>
  <c r="I52" i="13"/>
  <c r="O52" i="13"/>
  <c r="L52" i="13"/>
  <c r="Z10" i="21"/>
  <c r="Y10" i="21"/>
  <c r="S10" i="21"/>
  <c r="R10" i="21"/>
  <c r="L10" i="21"/>
  <c r="K10" i="21"/>
  <c r="E10" i="21"/>
  <c r="Z10" i="29"/>
  <c r="Y10" i="29"/>
  <c r="S10" i="29"/>
  <c r="R10" i="29"/>
  <c r="L10" i="29"/>
  <c r="K10" i="29"/>
  <c r="C18" i="5" l="1"/>
  <c r="D17" i="5" s="1"/>
  <c r="F12" i="29" l="1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11" i="29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10" i="21" l="1"/>
  <c r="F10" i="29"/>
  <c r="G10" i="29" s="1"/>
  <c r="I10" i="26"/>
  <c r="N12" i="29"/>
  <c r="AB60" i="29" l="1"/>
  <c r="U60" i="29"/>
  <c r="W60" i="29" s="1"/>
  <c r="N60" i="29"/>
  <c r="P60" i="29" s="1"/>
  <c r="H60" i="29"/>
  <c r="J60" i="29" s="1"/>
  <c r="AB59" i="29"/>
  <c r="U59" i="29"/>
  <c r="N59" i="29"/>
  <c r="H59" i="29"/>
  <c r="J59" i="29" s="1"/>
  <c r="AB58" i="29"/>
  <c r="AD58" i="29" s="1"/>
  <c r="U58" i="29"/>
  <c r="N58" i="29"/>
  <c r="H58" i="29"/>
  <c r="J58" i="29" s="1"/>
  <c r="AB57" i="29"/>
  <c r="AC57" i="29" s="1"/>
  <c r="U57" i="29"/>
  <c r="W57" i="29" s="1"/>
  <c r="N57" i="29"/>
  <c r="H57" i="29"/>
  <c r="J57" i="29" s="1"/>
  <c r="AB56" i="29"/>
  <c r="AD56" i="29" s="1"/>
  <c r="U56" i="29"/>
  <c r="V56" i="29" s="1"/>
  <c r="N56" i="29"/>
  <c r="P56" i="29" s="1"/>
  <c r="H56" i="29"/>
  <c r="J56" i="29" s="1"/>
  <c r="AB55" i="29"/>
  <c r="U55" i="29"/>
  <c r="W55" i="29" s="1"/>
  <c r="N55" i="29"/>
  <c r="O55" i="29" s="1"/>
  <c r="H55" i="29"/>
  <c r="J55" i="29" s="1"/>
  <c r="AB54" i="29"/>
  <c r="U54" i="29"/>
  <c r="N54" i="29"/>
  <c r="P54" i="29" s="1"/>
  <c r="H54" i="29"/>
  <c r="J54" i="29" s="1"/>
  <c r="AB53" i="29"/>
  <c r="AD53" i="29" s="1"/>
  <c r="U53" i="29"/>
  <c r="N53" i="29"/>
  <c r="H53" i="29"/>
  <c r="J53" i="29" s="1"/>
  <c r="AB52" i="29"/>
  <c r="U52" i="29"/>
  <c r="W52" i="29" s="1"/>
  <c r="N52" i="29"/>
  <c r="H52" i="29"/>
  <c r="J52" i="29" s="1"/>
  <c r="AB51" i="29"/>
  <c r="U51" i="29"/>
  <c r="N51" i="29"/>
  <c r="H51" i="29"/>
  <c r="J51" i="29" s="1"/>
  <c r="AB50" i="29"/>
  <c r="AD50" i="29" s="1"/>
  <c r="U50" i="29"/>
  <c r="N50" i="29"/>
  <c r="H50" i="29"/>
  <c r="J50" i="29" s="1"/>
  <c r="AB49" i="29"/>
  <c r="AC49" i="29" s="1"/>
  <c r="U49" i="29"/>
  <c r="W49" i="29" s="1"/>
  <c r="N49" i="29"/>
  <c r="H49" i="29"/>
  <c r="J49" i="29" s="1"/>
  <c r="AB48" i="29"/>
  <c r="AD48" i="29" s="1"/>
  <c r="U48" i="29"/>
  <c r="V48" i="29" s="1"/>
  <c r="N48" i="29"/>
  <c r="P48" i="29" s="1"/>
  <c r="H48" i="29"/>
  <c r="J48" i="29" s="1"/>
  <c r="AB47" i="29"/>
  <c r="U47" i="29"/>
  <c r="W47" i="29" s="1"/>
  <c r="N47" i="29"/>
  <c r="O47" i="29" s="1"/>
  <c r="H47" i="29"/>
  <c r="J47" i="29" s="1"/>
  <c r="AB46" i="29"/>
  <c r="U46" i="29"/>
  <c r="N46" i="29"/>
  <c r="P46" i="29" s="1"/>
  <c r="H46" i="29"/>
  <c r="J46" i="29" s="1"/>
  <c r="AB45" i="29"/>
  <c r="AD45" i="29" s="1"/>
  <c r="U45" i="29"/>
  <c r="N45" i="29"/>
  <c r="H45" i="29"/>
  <c r="J45" i="29" s="1"/>
  <c r="AB44" i="29"/>
  <c r="U44" i="29"/>
  <c r="W44" i="29" s="1"/>
  <c r="N44" i="29"/>
  <c r="H44" i="29"/>
  <c r="J44" i="29" s="1"/>
  <c r="AB43" i="29"/>
  <c r="U43" i="29"/>
  <c r="N43" i="29"/>
  <c r="P43" i="29" s="1"/>
  <c r="H43" i="29"/>
  <c r="J43" i="29" s="1"/>
  <c r="AB42" i="29"/>
  <c r="AD42" i="29" s="1"/>
  <c r="U42" i="29"/>
  <c r="N42" i="29"/>
  <c r="H42" i="29"/>
  <c r="J42" i="29" s="1"/>
  <c r="AB41" i="29"/>
  <c r="AC41" i="29" s="1"/>
  <c r="U41" i="29"/>
  <c r="W41" i="29" s="1"/>
  <c r="N41" i="29"/>
  <c r="H41" i="29"/>
  <c r="J41" i="29" s="1"/>
  <c r="AB40" i="29"/>
  <c r="AD40" i="29" s="1"/>
  <c r="U40" i="29"/>
  <c r="V40" i="29" s="1"/>
  <c r="N40" i="29"/>
  <c r="P40" i="29" s="1"/>
  <c r="H40" i="29"/>
  <c r="J40" i="29" s="1"/>
  <c r="AB39" i="29"/>
  <c r="U39" i="29"/>
  <c r="W39" i="29" s="1"/>
  <c r="N39" i="29"/>
  <c r="O39" i="29" s="1"/>
  <c r="H39" i="29"/>
  <c r="J39" i="29" s="1"/>
  <c r="AB38" i="29"/>
  <c r="U38" i="29"/>
  <c r="N38" i="29"/>
  <c r="P38" i="29" s="1"/>
  <c r="H38" i="29"/>
  <c r="J38" i="29" s="1"/>
  <c r="AB37" i="29"/>
  <c r="AD37" i="29" s="1"/>
  <c r="U37" i="29"/>
  <c r="N37" i="29"/>
  <c r="H37" i="29"/>
  <c r="J37" i="29" s="1"/>
  <c r="AB36" i="29"/>
  <c r="U36" i="29"/>
  <c r="W36" i="29" s="1"/>
  <c r="N36" i="29"/>
  <c r="H36" i="29"/>
  <c r="J36" i="29" s="1"/>
  <c r="AB35" i="29"/>
  <c r="U35" i="29"/>
  <c r="N35" i="29"/>
  <c r="P35" i="29" s="1"/>
  <c r="H35" i="29"/>
  <c r="J35" i="29" s="1"/>
  <c r="AB34" i="29"/>
  <c r="AD34" i="29" s="1"/>
  <c r="U34" i="29"/>
  <c r="N34" i="29"/>
  <c r="H34" i="29"/>
  <c r="J34" i="29" s="1"/>
  <c r="AB33" i="29"/>
  <c r="AC33" i="29" s="1"/>
  <c r="U33" i="29"/>
  <c r="W33" i="29" s="1"/>
  <c r="N33" i="29"/>
  <c r="H33" i="29"/>
  <c r="J33" i="29" s="1"/>
  <c r="AB32" i="29"/>
  <c r="AD32" i="29" s="1"/>
  <c r="U32" i="29"/>
  <c r="V32" i="29" s="1"/>
  <c r="N32" i="29"/>
  <c r="P32" i="29" s="1"/>
  <c r="H32" i="29"/>
  <c r="J32" i="29" s="1"/>
  <c r="AB31" i="29"/>
  <c r="U31" i="29"/>
  <c r="W31" i="29" s="1"/>
  <c r="N31" i="29"/>
  <c r="O31" i="29" s="1"/>
  <c r="H31" i="29"/>
  <c r="J31" i="29" s="1"/>
  <c r="AB30" i="29"/>
  <c r="U30" i="29"/>
  <c r="N30" i="29"/>
  <c r="P30" i="29" s="1"/>
  <c r="H30" i="29"/>
  <c r="J30" i="29" s="1"/>
  <c r="AB29" i="29"/>
  <c r="AD29" i="29" s="1"/>
  <c r="U29" i="29"/>
  <c r="N29" i="29"/>
  <c r="H29" i="29"/>
  <c r="J29" i="29" s="1"/>
  <c r="AB28" i="29"/>
  <c r="U28" i="29"/>
  <c r="W28" i="29" s="1"/>
  <c r="N28" i="29"/>
  <c r="H28" i="29"/>
  <c r="J28" i="29" s="1"/>
  <c r="AB27" i="29"/>
  <c r="U27" i="29"/>
  <c r="N27" i="29"/>
  <c r="P27" i="29" s="1"/>
  <c r="H27" i="29"/>
  <c r="J27" i="29" s="1"/>
  <c r="AB26" i="29"/>
  <c r="AD26" i="29" s="1"/>
  <c r="U26" i="29"/>
  <c r="N26" i="29"/>
  <c r="H26" i="29"/>
  <c r="J26" i="29" s="1"/>
  <c r="AB25" i="29"/>
  <c r="AC25" i="29" s="1"/>
  <c r="U25" i="29"/>
  <c r="W25" i="29" s="1"/>
  <c r="N25" i="29"/>
  <c r="H25" i="29"/>
  <c r="J25" i="29" s="1"/>
  <c r="AB24" i="29"/>
  <c r="AD24" i="29" s="1"/>
  <c r="U24" i="29"/>
  <c r="V24" i="29" s="1"/>
  <c r="N24" i="29"/>
  <c r="P24" i="29" s="1"/>
  <c r="H24" i="29"/>
  <c r="J24" i="29" s="1"/>
  <c r="AB23" i="29"/>
  <c r="U23" i="29"/>
  <c r="W23" i="29" s="1"/>
  <c r="N23" i="29"/>
  <c r="O23" i="29" s="1"/>
  <c r="H23" i="29"/>
  <c r="J23" i="29"/>
  <c r="AB22" i="29"/>
  <c r="U22" i="29"/>
  <c r="N22" i="29"/>
  <c r="P22" i="29" s="1"/>
  <c r="H22" i="29"/>
  <c r="J22" i="29" s="1"/>
  <c r="AB21" i="29"/>
  <c r="AD21" i="29" s="1"/>
  <c r="U21" i="29"/>
  <c r="N21" i="29"/>
  <c r="H21" i="29"/>
  <c r="J21" i="29" s="1"/>
  <c r="AB20" i="29"/>
  <c r="U20" i="29"/>
  <c r="W20" i="29" s="1"/>
  <c r="N20" i="29"/>
  <c r="H20" i="29"/>
  <c r="J20" i="29" s="1"/>
  <c r="AB19" i="29"/>
  <c r="U19" i="29"/>
  <c r="N19" i="29"/>
  <c r="P19" i="29" s="1"/>
  <c r="H19" i="29"/>
  <c r="J19" i="29" s="1"/>
  <c r="AB18" i="29"/>
  <c r="U18" i="29"/>
  <c r="N18" i="29"/>
  <c r="H18" i="29"/>
  <c r="J18" i="29" s="1"/>
  <c r="AB17" i="29"/>
  <c r="AC17" i="29" s="1"/>
  <c r="U17" i="29"/>
  <c r="N17" i="29"/>
  <c r="H17" i="29"/>
  <c r="J17" i="29" s="1"/>
  <c r="AB16" i="29"/>
  <c r="AD16" i="29" s="1"/>
  <c r="U16" i="29"/>
  <c r="V16" i="29" s="1"/>
  <c r="N16" i="29"/>
  <c r="H16" i="29"/>
  <c r="AB15" i="29"/>
  <c r="U15" i="29"/>
  <c r="W15" i="29" s="1"/>
  <c r="N15" i="29"/>
  <c r="O15" i="29" s="1"/>
  <c r="H15" i="29"/>
  <c r="J15" i="29" s="1"/>
  <c r="AB14" i="29"/>
  <c r="U14" i="29"/>
  <c r="N14" i="29"/>
  <c r="P14" i="29" s="1"/>
  <c r="H14" i="29"/>
  <c r="J14" i="29" s="1"/>
  <c r="AB13" i="29"/>
  <c r="U13" i="29"/>
  <c r="N13" i="29"/>
  <c r="H13" i="29"/>
  <c r="J13" i="29" s="1"/>
  <c r="AB12" i="29"/>
  <c r="AD12" i="29" s="1"/>
  <c r="U12" i="29"/>
  <c r="V12" i="29" s="1"/>
  <c r="P12" i="29"/>
  <c r="H12" i="29"/>
  <c r="AB11" i="29"/>
  <c r="AD11" i="29" s="1"/>
  <c r="U11" i="29"/>
  <c r="W11" i="29" s="1"/>
  <c r="N11" i="29"/>
  <c r="O11" i="29" s="1"/>
  <c r="H11" i="29"/>
  <c r="AB10" i="29"/>
  <c r="U10" i="29"/>
  <c r="V10" i="29" s="1"/>
  <c r="N10" i="29"/>
  <c r="P10" i="29" s="1"/>
  <c r="D7" i="29"/>
  <c r="E7" i="29" s="1"/>
  <c r="B3" i="29"/>
  <c r="B1" i="29"/>
  <c r="H10" i="29" l="1"/>
  <c r="O13" i="29"/>
  <c r="P13" i="29"/>
  <c r="W13" i="29"/>
  <c r="V13" i="29"/>
  <c r="AC13" i="29"/>
  <c r="AD13" i="29"/>
  <c r="V14" i="29"/>
  <c r="W14" i="29"/>
  <c r="AD14" i="29"/>
  <c r="AC14" i="29"/>
  <c r="AC15" i="29"/>
  <c r="AD15" i="29"/>
  <c r="P16" i="29"/>
  <c r="O16" i="29"/>
  <c r="P17" i="29"/>
  <c r="O17" i="29"/>
  <c r="V17" i="29"/>
  <c r="W17" i="29"/>
  <c r="P18" i="29"/>
  <c r="O18" i="29"/>
  <c r="W18" i="29"/>
  <c r="V18" i="29"/>
  <c r="AC18" i="29"/>
  <c r="AD18" i="29"/>
  <c r="W19" i="29"/>
  <c r="V19" i="29"/>
  <c r="AD19" i="29"/>
  <c r="AC19" i="29"/>
  <c r="P20" i="29"/>
  <c r="O20" i="29"/>
  <c r="AD20" i="29"/>
  <c r="AC20" i="29"/>
  <c r="P21" i="29"/>
  <c r="O21" i="29"/>
  <c r="W21" i="29"/>
  <c r="V21" i="29"/>
  <c r="W22" i="29"/>
  <c r="V22" i="29"/>
  <c r="AD22" i="29"/>
  <c r="AC22" i="29"/>
  <c r="AD23" i="29"/>
  <c r="AC23" i="29"/>
  <c r="P25" i="29"/>
  <c r="O25" i="29"/>
  <c r="P26" i="29"/>
  <c r="O26" i="29"/>
  <c r="W26" i="29"/>
  <c r="V26" i="29"/>
  <c r="W27" i="29"/>
  <c r="V27" i="29"/>
  <c r="AD27" i="29"/>
  <c r="AC27" i="29"/>
  <c r="P28" i="29"/>
  <c r="O28" i="29"/>
  <c r="AD28" i="29"/>
  <c r="AC28" i="29"/>
  <c r="P29" i="29"/>
  <c r="O29" i="29"/>
  <c r="W29" i="29"/>
  <c r="V29" i="29"/>
  <c r="W30" i="29"/>
  <c r="V30" i="29"/>
  <c r="AD30" i="29"/>
  <c r="AC30" i="29"/>
  <c r="AD31" i="29"/>
  <c r="AC31" i="29"/>
  <c r="P33" i="29"/>
  <c r="O33" i="29"/>
  <c r="P34" i="29"/>
  <c r="O34" i="29"/>
  <c r="W34" i="29"/>
  <c r="V34" i="29"/>
  <c r="W35" i="29"/>
  <c r="V35" i="29"/>
  <c r="AD35" i="29"/>
  <c r="AC35" i="29"/>
  <c r="P36" i="29"/>
  <c r="O36" i="29"/>
  <c r="AD36" i="29"/>
  <c r="AC36" i="29"/>
  <c r="P37" i="29"/>
  <c r="O37" i="29"/>
  <c r="W37" i="29"/>
  <c r="V37" i="29"/>
  <c r="W38" i="29"/>
  <c r="V38" i="29"/>
  <c r="AD38" i="29"/>
  <c r="AC38" i="29"/>
  <c r="AD39" i="29"/>
  <c r="AC39" i="29"/>
  <c r="P41" i="29"/>
  <c r="O41" i="29"/>
  <c r="P42" i="29"/>
  <c r="O42" i="29"/>
  <c r="W42" i="29"/>
  <c r="V42" i="29"/>
  <c r="W43" i="29"/>
  <c r="V43" i="29"/>
  <c r="AD43" i="29"/>
  <c r="AC43" i="29"/>
  <c r="P44" i="29"/>
  <c r="O44" i="29"/>
  <c r="AD44" i="29"/>
  <c r="AC44" i="29"/>
  <c r="P45" i="29"/>
  <c r="O45" i="29"/>
  <c r="W45" i="29"/>
  <c r="V45" i="29"/>
  <c r="W46" i="29"/>
  <c r="V46" i="29"/>
  <c r="AD46" i="29"/>
  <c r="AC46" i="29"/>
  <c r="AD47" i="29"/>
  <c r="AC47" i="29"/>
  <c r="P49" i="29"/>
  <c r="O49" i="29"/>
  <c r="P50" i="29"/>
  <c r="O50" i="29"/>
  <c r="W50" i="29"/>
  <c r="V50" i="29"/>
  <c r="P51" i="29"/>
  <c r="O51" i="29"/>
  <c r="W51" i="29"/>
  <c r="V51" i="29"/>
  <c r="AD51" i="29"/>
  <c r="AC51" i="29"/>
  <c r="P52" i="29"/>
  <c r="O52" i="29"/>
  <c r="AD52" i="29"/>
  <c r="AC52" i="29"/>
  <c r="P53" i="29"/>
  <c r="O53" i="29"/>
  <c r="V53" i="29"/>
  <c r="W53" i="29"/>
  <c r="V54" i="29"/>
  <c r="W54" i="29"/>
  <c r="AC54" i="29"/>
  <c r="AD54" i="29"/>
  <c r="AC55" i="29"/>
  <c r="AD55" i="29"/>
  <c r="P57" i="29"/>
  <c r="O57" i="29"/>
  <c r="P58" i="29"/>
  <c r="O58" i="29"/>
  <c r="V58" i="29"/>
  <c r="W58" i="29"/>
  <c r="P59" i="29"/>
  <c r="O59" i="29"/>
  <c r="V59" i="29"/>
  <c r="W59" i="29"/>
  <c r="AC59" i="29"/>
  <c r="AD59" i="29"/>
  <c r="AC60" i="29"/>
  <c r="AD60" i="29"/>
  <c r="P11" i="29"/>
  <c r="I10" i="29"/>
  <c r="J12" i="29"/>
  <c r="J11" i="29"/>
  <c r="AC12" i="29"/>
  <c r="AC11" i="29"/>
  <c r="W12" i="29"/>
  <c r="V11" i="29"/>
  <c r="O12" i="29"/>
  <c r="AD10" i="29"/>
  <c r="AC10" i="29"/>
  <c r="F7" i="29"/>
  <c r="W10" i="29"/>
  <c r="P15" i="29"/>
  <c r="W16" i="29"/>
  <c r="AD17" i="29"/>
  <c r="P23" i="29"/>
  <c r="W24" i="29"/>
  <c r="AD25" i="29"/>
  <c r="P31" i="29"/>
  <c r="W32" i="29"/>
  <c r="AD33" i="29"/>
  <c r="P39" i="29"/>
  <c r="W40" i="29"/>
  <c r="AD41" i="29"/>
  <c r="P47" i="29"/>
  <c r="W48" i="29"/>
  <c r="AD49" i="29"/>
  <c r="P55" i="29"/>
  <c r="W56" i="29"/>
  <c r="AD57" i="29"/>
  <c r="O60" i="29"/>
  <c r="O10" i="29"/>
  <c r="O14" i="29"/>
  <c r="V15" i="29"/>
  <c r="J16" i="29"/>
  <c r="AC16" i="29"/>
  <c r="O22" i="29"/>
  <c r="V23" i="29"/>
  <c r="AC24" i="29"/>
  <c r="O30" i="29"/>
  <c r="V31" i="29"/>
  <c r="AC32" i="29"/>
  <c r="O38" i="29"/>
  <c r="V39" i="29"/>
  <c r="AC40" i="29"/>
  <c r="O46" i="29"/>
  <c r="V47" i="29"/>
  <c r="AC48" i="29"/>
  <c r="O54" i="29"/>
  <c r="V55" i="29"/>
  <c r="AC56" i="29"/>
  <c r="O19" i="29"/>
  <c r="V20" i="29"/>
  <c r="AC21" i="29"/>
  <c r="O27" i="29"/>
  <c r="V28" i="29"/>
  <c r="AC29" i="29"/>
  <c r="O35" i="29"/>
  <c r="V36" i="29"/>
  <c r="AC37" i="29"/>
  <c r="O43" i="29"/>
  <c r="V44" i="29"/>
  <c r="AC45" i="29"/>
  <c r="V52" i="29"/>
  <c r="AC53" i="29"/>
  <c r="V60" i="29"/>
  <c r="O24" i="29"/>
  <c r="V25" i="29"/>
  <c r="AC26" i="29"/>
  <c r="O32" i="29"/>
  <c r="V33" i="29"/>
  <c r="AC34" i="29"/>
  <c r="O40" i="29"/>
  <c r="V41" i="29"/>
  <c r="AC42" i="29"/>
  <c r="O48" i="29"/>
  <c r="V49" i="29"/>
  <c r="AC50" i="29"/>
  <c r="O56" i="29"/>
  <c r="V57" i="29"/>
  <c r="AC58" i="2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10" i="19"/>
  <c r="J10" i="29" l="1"/>
  <c r="F30" i="19" l="1"/>
  <c r="A11" i="17" l="1"/>
  <c r="A12" i="17" s="1"/>
  <c r="A13" i="17" s="1"/>
  <c r="A14" i="17" s="1"/>
  <c r="A17" i="17" s="1"/>
  <c r="A18" i="17" s="1"/>
  <c r="A19" i="17" s="1"/>
  <c r="A20" i="17" s="1"/>
  <c r="A21" i="17" s="1"/>
  <c r="A22" i="17" s="1"/>
  <c r="A23" i="17" s="1"/>
  <c r="A24" i="17" s="1"/>
  <c r="A25" i="17" s="1"/>
  <c r="N13" i="22" l="1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H13" i="22" l="1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64" i="2" l="1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4" i="2" l="1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61" i="19"/>
  <c r="K62" i="19" l="1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61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C35" i="19"/>
  <c r="B35" i="19"/>
  <c r="F81" i="19" l="1"/>
  <c r="N14" i="21"/>
  <c r="H12" i="21" l="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11" i="21"/>
  <c r="B5" i="25" l="1"/>
  <c r="B4" i="25"/>
  <c r="B3" i="25"/>
  <c r="B5" i="14"/>
  <c r="B4" i="14"/>
  <c r="B5" i="6"/>
  <c r="B4" i="6"/>
  <c r="B5" i="13"/>
  <c r="B5" i="5"/>
  <c r="B4" i="5"/>
  <c r="B4" i="13" l="1"/>
  <c r="B4" i="3"/>
  <c r="B5" i="3"/>
  <c r="B3" i="27"/>
  <c r="B4" i="27"/>
  <c r="B5" i="27"/>
  <c r="B5" i="2" l="1"/>
  <c r="B4" i="2"/>
  <c r="B5" i="1"/>
  <c r="B4" i="1"/>
  <c r="B3" i="20" l="1"/>
  <c r="M14" i="2" l="1"/>
  <c r="M20" i="2" l="1"/>
  <c r="M44" i="2"/>
  <c r="M53" i="2"/>
  <c r="M62" i="2"/>
  <c r="M21" i="2"/>
  <c r="M29" i="2"/>
  <c r="M37" i="2"/>
  <c r="M45" i="2"/>
  <c r="M46" i="2"/>
  <c r="M23" i="2"/>
  <c r="M31" i="2"/>
  <c r="M39" i="2"/>
  <c r="M47" i="2"/>
  <c r="M55" i="2"/>
  <c r="M13" i="2"/>
  <c r="M22" i="2"/>
  <c r="M16" i="2"/>
  <c r="M24" i="2"/>
  <c r="M32" i="2"/>
  <c r="M40" i="2"/>
  <c r="M48" i="2"/>
  <c r="M56" i="2"/>
  <c r="M17" i="2"/>
  <c r="M25" i="2"/>
  <c r="M33" i="2"/>
  <c r="M41" i="2"/>
  <c r="M57" i="2"/>
  <c r="M36" i="2"/>
  <c r="M60" i="2"/>
  <c r="M38" i="2"/>
  <c r="M49" i="2"/>
  <c r="M61" i="2"/>
  <c r="M54" i="2"/>
  <c r="M18" i="2"/>
  <c r="M26" i="2"/>
  <c r="M34" i="2"/>
  <c r="M42" i="2"/>
  <c r="M50" i="2"/>
  <c r="M58" i="2"/>
  <c r="M19" i="2"/>
  <c r="M27" i="2"/>
  <c r="M35" i="2"/>
  <c r="M43" i="2"/>
  <c r="M51" i="2"/>
  <c r="M59" i="2"/>
  <c r="M28" i="2"/>
  <c r="M52" i="2"/>
  <c r="M30" i="2"/>
  <c r="K10" i="2"/>
  <c r="M15" i="2" s="1"/>
  <c r="H9" i="27"/>
  <c r="G9" i="27"/>
  <c r="H8" i="27"/>
  <c r="G8" i="27"/>
  <c r="H9" i="3"/>
  <c r="G9" i="3"/>
  <c r="E55" i="19" l="1"/>
  <c r="F55" i="19"/>
  <c r="G55" i="19"/>
  <c r="H55" i="19"/>
  <c r="I55" i="19"/>
  <c r="J55" i="19"/>
  <c r="R12" i="26" l="1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11" i="26"/>
  <c r="M10" i="22" l="1"/>
  <c r="L10" i="22"/>
  <c r="K10" i="22"/>
  <c r="J10" i="22"/>
  <c r="I10" i="22"/>
  <c r="H10" i="22"/>
  <c r="G10" i="22"/>
  <c r="F10" i="22"/>
  <c r="E10" i="22"/>
  <c r="C7" i="25"/>
  <c r="H10" i="20"/>
  <c r="G10" i="20"/>
  <c r="E10" i="20"/>
  <c r="D7" i="1"/>
  <c r="D305" i="3" l="1"/>
  <c r="H305" i="3" s="1"/>
  <c r="D305" i="27"/>
  <c r="H305" i="27" s="1"/>
  <c r="F7" i="27"/>
  <c r="G7" i="27" s="1"/>
  <c r="H8" i="3"/>
  <c r="G8" i="3"/>
  <c r="H7" i="27" l="1"/>
  <c r="I78" i="15"/>
  <c r="N78" i="15"/>
  <c r="L96" i="15"/>
  <c r="K96" i="15"/>
  <c r="J96" i="15"/>
  <c r="H96" i="15"/>
  <c r="G96" i="15"/>
  <c r="F96" i="15"/>
  <c r="E96" i="15"/>
  <c r="M96" i="15"/>
  <c r="N95" i="15" l="1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I4" i="15"/>
  <c r="O7" i="14"/>
  <c r="Q7" i="14" s="1"/>
  <c r="C7" i="6"/>
  <c r="G8" i="5"/>
  <c r="F7" i="3"/>
  <c r="H7" i="19"/>
  <c r="D7" i="26"/>
  <c r="D7" i="21"/>
  <c r="D7" i="22"/>
  <c r="E7" i="22" s="1"/>
  <c r="D7" i="20"/>
  <c r="G7" i="2"/>
  <c r="E5" i="17"/>
  <c r="H7" i="3" s="1"/>
  <c r="D5" i="17"/>
  <c r="G7" i="3" s="1"/>
  <c r="F7" i="22" l="1"/>
  <c r="P7" i="14"/>
  <c r="N96" i="15"/>
  <c r="C28" i="25"/>
  <c r="C9" i="25"/>
  <c r="B1" i="27" l="1"/>
  <c r="O30" i="22" l="1"/>
  <c r="Q30" i="22" s="1"/>
  <c r="Q10" i="26" l="1"/>
  <c r="P10" i="26"/>
  <c r="O10" i="26"/>
  <c r="N10" i="26"/>
  <c r="M10" i="26"/>
  <c r="F7" i="26"/>
  <c r="E7" i="26"/>
  <c r="B1" i="26"/>
  <c r="S9" i="26" l="1"/>
  <c r="R10" i="26"/>
  <c r="D38" i="25"/>
  <c r="D45" i="25" l="1"/>
  <c r="E45" i="25" s="1"/>
  <c r="D44" i="25"/>
  <c r="E44" i="25" s="1"/>
  <c r="D43" i="25"/>
  <c r="E43" i="25" s="1"/>
  <c r="D42" i="25"/>
  <c r="E42" i="25" s="1"/>
  <c r="D41" i="25"/>
  <c r="E41" i="25" s="1"/>
  <c r="D40" i="25"/>
  <c r="E40" i="25" s="1"/>
  <c r="D39" i="25"/>
  <c r="E39" i="25" s="1"/>
  <c r="E38" i="25"/>
  <c r="D55" i="25"/>
  <c r="E55" i="25" s="1"/>
  <c r="D56" i="25"/>
  <c r="E56" i="25" s="1"/>
  <c r="D57" i="25"/>
  <c r="E57" i="25" s="1"/>
  <c r="D58" i="25"/>
  <c r="E58" i="25" s="1"/>
  <c r="D59" i="25"/>
  <c r="E59" i="25" s="1"/>
  <c r="D60" i="25"/>
  <c r="E60" i="25" s="1"/>
  <c r="D54" i="25"/>
  <c r="E54" i="25" s="1"/>
  <c r="D53" i="25"/>
  <c r="E53" i="25" s="1"/>
  <c r="C50" i="25" l="1"/>
  <c r="C35" i="25"/>
  <c r="AB60" i="21" l="1"/>
  <c r="U60" i="21"/>
  <c r="N60" i="21"/>
  <c r="AB59" i="21"/>
  <c r="U59" i="21"/>
  <c r="N59" i="21"/>
  <c r="J59" i="21"/>
  <c r="AB58" i="21"/>
  <c r="U58" i="21"/>
  <c r="N58" i="21"/>
  <c r="J58" i="21"/>
  <c r="AB57" i="21"/>
  <c r="U57" i="21"/>
  <c r="N57" i="21"/>
  <c r="J57" i="21"/>
  <c r="AB56" i="21"/>
  <c r="U56" i="21"/>
  <c r="N56" i="21"/>
  <c r="J56" i="21"/>
  <c r="AB55" i="21"/>
  <c r="U55" i="21"/>
  <c r="N55" i="21"/>
  <c r="J55" i="21"/>
  <c r="AB54" i="21"/>
  <c r="U54" i="21"/>
  <c r="N54" i="21"/>
  <c r="J54" i="21"/>
  <c r="AB53" i="21"/>
  <c r="U53" i="21"/>
  <c r="N53" i="21"/>
  <c r="J53" i="21"/>
  <c r="AB52" i="21"/>
  <c r="U52" i="21"/>
  <c r="N52" i="21"/>
  <c r="J52" i="21"/>
  <c r="AB51" i="21"/>
  <c r="U51" i="21"/>
  <c r="N51" i="21"/>
  <c r="J51" i="21"/>
  <c r="AB50" i="21"/>
  <c r="U50" i="21"/>
  <c r="N50" i="21"/>
  <c r="J50" i="21"/>
  <c r="AB49" i="21"/>
  <c r="U49" i="21"/>
  <c r="N49" i="21"/>
  <c r="J49" i="21"/>
  <c r="AB48" i="21"/>
  <c r="U48" i="21"/>
  <c r="N48" i="21"/>
  <c r="J48" i="21"/>
  <c r="AB47" i="21"/>
  <c r="U47" i="21"/>
  <c r="N47" i="21"/>
  <c r="J47" i="21"/>
  <c r="AB46" i="21"/>
  <c r="U46" i="21"/>
  <c r="N46" i="21"/>
  <c r="J46" i="21"/>
  <c r="AB45" i="21"/>
  <c r="U45" i="21"/>
  <c r="N45" i="21"/>
  <c r="J45" i="21"/>
  <c r="AB44" i="21"/>
  <c r="U44" i="21"/>
  <c r="N44" i="21"/>
  <c r="J44" i="21"/>
  <c r="AB43" i="21"/>
  <c r="U43" i="21"/>
  <c r="N43" i="21"/>
  <c r="J43" i="21"/>
  <c r="AB42" i="21"/>
  <c r="U42" i="21"/>
  <c r="N42" i="21"/>
  <c r="J42" i="21"/>
  <c r="AB41" i="21"/>
  <c r="U41" i="21"/>
  <c r="N41" i="21"/>
  <c r="J41" i="21"/>
  <c r="AB40" i="21"/>
  <c r="U40" i="21"/>
  <c r="N40" i="21"/>
  <c r="J40" i="21"/>
  <c r="AB39" i="21"/>
  <c r="U39" i="21"/>
  <c r="N39" i="21"/>
  <c r="J39" i="21"/>
  <c r="AB38" i="21"/>
  <c r="U38" i="21"/>
  <c r="N38" i="21"/>
  <c r="J38" i="21"/>
  <c r="AB37" i="21"/>
  <c r="U37" i="21"/>
  <c r="N37" i="21"/>
  <c r="J37" i="21"/>
  <c r="AB36" i="21"/>
  <c r="U36" i="21"/>
  <c r="N36" i="21"/>
  <c r="J36" i="21"/>
  <c r="AB35" i="21"/>
  <c r="U35" i="21"/>
  <c r="N35" i="21"/>
  <c r="J35" i="21"/>
  <c r="AB34" i="21"/>
  <c r="U34" i="21"/>
  <c r="N34" i="21"/>
  <c r="J34" i="21"/>
  <c r="AB33" i="21"/>
  <c r="U33" i="21"/>
  <c r="N33" i="21"/>
  <c r="J33" i="21"/>
  <c r="AB32" i="21"/>
  <c r="U32" i="21"/>
  <c r="N32" i="21"/>
  <c r="J32" i="21"/>
  <c r="AB31" i="21"/>
  <c r="U31" i="21"/>
  <c r="N31" i="21"/>
  <c r="J31" i="21"/>
  <c r="AB30" i="21"/>
  <c r="U30" i="21"/>
  <c r="N30" i="21"/>
  <c r="J30" i="21"/>
  <c r="AB29" i="21"/>
  <c r="U29" i="21"/>
  <c r="N29" i="21"/>
  <c r="J29" i="21"/>
  <c r="AB28" i="21"/>
  <c r="U28" i="21"/>
  <c r="N28" i="21"/>
  <c r="J28" i="21"/>
  <c r="AB27" i="21"/>
  <c r="U27" i="21"/>
  <c r="N27" i="21"/>
  <c r="J27" i="21"/>
  <c r="AB26" i="21"/>
  <c r="U26" i="21"/>
  <c r="N26" i="21"/>
  <c r="J26" i="21"/>
  <c r="AB25" i="21"/>
  <c r="U25" i="21"/>
  <c r="N25" i="21"/>
  <c r="J25" i="21"/>
  <c r="AB24" i="21"/>
  <c r="U24" i="21"/>
  <c r="N24" i="21"/>
  <c r="J24" i="21"/>
  <c r="AB23" i="21"/>
  <c r="U23" i="21"/>
  <c r="N23" i="21"/>
  <c r="J23" i="21"/>
  <c r="AB22" i="21"/>
  <c r="U22" i="21"/>
  <c r="N22" i="21"/>
  <c r="J22" i="21"/>
  <c r="AB21" i="21"/>
  <c r="U21" i="21"/>
  <c r="N21" i="21"/>
  <c r="J21" i="21"/>
  <c r="AB20" i="21"/>
  <c r="U20" i="21"/>
  <c r="N20" i="21"/>
  <c r="J20" i="21"/>
  <c r="AB19" i="21"/>
  <c r="U19" i="21"/>
  <c r="N19" i="21"/>
  <c r="J19" i="21"/>
  <c r="AB18" i="21"/>
  <c r="U18" i="21"/>
  <c r="N18" i="21"/>
  <c r="J18" i="21"/>
  <c r="AB17" i="21"/>
  <c r="U17" i="21"/>
  <c r="N17" i="21"/>
  <c r="J17" i="21"/>
  <c r="E7" i="6"/>
  <c r="D7" i="6"/>
  <c r="J7" i="19"/>
  <c r="I7" i="19"/>
  <c r="F7" i="21"/>
  <c r="E7" i="21"/>
  <c r="F7" i="20"/>
  <c r="E7" i="20"/>
  <c r="B1" i="20"/>
  <c r="B1" i="22"/>
  <c r="B3" i="21"/>
  <c r="B1" i="21"/>
  <c r="B3" i="3"/>
  <c r="B1" i="3"/>
  <c r="B3" i="13"/>
  <c r="B1" i="13"/>
  <c r="B3" i="5"/>
  <c r="B1" i="5"/>
  <c r="B3" i="6"/>
  <c r="B1" i="6"/>
  <c r="B3" i="14"/>
  <c r="B1" i="14"/>
  <c r="B1" i="25"/>
  <c r="B3" i="2"/>
  <c r="B1" i="2"/>
  <c r="C3" i="17"/>
  <c r="B2" i="32" s="1"/>
  <c r="B3" i="1"/>
  <c r="B1" i="1"/>
  <c r="D1" i="29"/>
  <c r="F7" i="1"/>
  <c r="E7" i="1"/>
  <c r="B2" i="29" l="1"/>
  <c r="J60" i="21"/>
  <c r="V17" i="21"/>
  <c r="W17" i="21"/>
  <c r="V21" i="21"/>
  <c r="W21" i="21"/>
  <c r="V25" i="21"/>
  <c r="W25" i="21"/>
  <c r="V29" i="21"/>
  <c r="W29" i="21"/>
  <c r="W31" i="21"/>
  <c r="V31" i="21"/>
  <c r="V37" i="21"/>
  <c r="W37" i="21"/>
  <c r="W39" i="21"/>
  <c r="V39" i="21"/>
  <c r="V41" i="21"/>
  <c r="W41" i="21"/>
  <c r="W43" i="21"/>
  <c r="V43" i="21"/>
  <c r="V45" i="21"/>
  <c r="W45" i="21"/>
  <c r="W47" i="21"/>
  <c r="V47" i="21"/>
  <c r="V49" i="21"/>
  <c r="W49" i="21"/>
  <c r="W51" i="21"/>
  <c r="V51" i="21"/>
  <c r="V53" i="21"/>
  <c r="W53" i="21"/>
  <c r="W55" i="21"/>
  <c r="V55" i="21"/>
  <c r="V57" i="21"/>
  <c r="W57" i="21"/>
  <c r="W59" i="21"/>
  <c r="V59" i="21"/>
  <c r="W19" i="21"/>
  <c r="V19" i="21"/>
  <c r="W23" i="21"/>
  <c r="V23" i="21"/>
  <c r="W27" i="21"/>
  <c r="V27" i="21"/>
  <c r="V33" i="21"/>
  <c r="W33" i="21"/>
  <c r="W35" i="21"/>
  <c r="V35" i="21"/>
  <c r="AC17" i="21"/>
  <c r="AD17" i="21"/>
  <c r="P18" i="21"/>
  <c r="O18" i="21"/>
  <c r="AD19" i="21"/>
  <c r="AC19" i="21"/>
  <c r="P20" i="21"/>
  <c r="O20" i="21"/>
  <c r="AC21" i="21"/>
  <c r="AD21" i="21"/>
  <c r="P22" i="21"/>
  <c r="O22" i="21"/>
  <c r="AD23" i="21"/>
  <c r="AC23" i="21"/>
  <c r="P24" i="21"/>
  <c r="O24" i="21"/>
  <c r="AC25" i="21"/>
  <c r="AD25" i="21"/>
  <c r="P26" i="21"/>
  <c r="O26" i="21"/>
  <c r="AD27" i="21"/>
  <c r="AC27" i="21"/>
  <c r="P28" i="21"/>
  <c r="O28" i="21"/>
  <c r="AC29" i="21"/>
  <c r="AD29" i="21"/>
  <c r="P30" i="21"/>
  <c r="O30" i="21"/>
  <c r="AD31" i="21"/>
  <c r="AC31" i="21"/>
  <c r="P32" i="21"/>
  <c r="O32" i="21"/>
  <c r="AC33" i="21"/>
  <c r="AD33" i="21"/>
  <c r="P34" i="21"/>
  <c r="O34" i="21"/>
  <c r="AD35" i="21"/>
  <c r="AC35" i="21"/>
  <c r="P36" i="21"/>
  <c r="O36" i="21"/>
  <c r="AC37" i="21"/>
  <c r="AD37" i="21"/>
  <c r="P38" i="21"/>
  <c r="O38" i="21"/>
  <c r="AD39" i="21"/>
  <c r="AC39" i="21"/>
  <c r="P40" i="21"/>
  <c r="O40" i="21"/>
  <c r="AC41" i="21"/>
  <c r="AD41" i="21"/>
  <c r="P42" i="21"/>
  <c r="O42" i="21"/>
  <c r="AD43" i="21"/>
  <c r="AC43" i="21"/>
  <c r="P44" i="21"/>
  <c r="O44" i="21"/>
  <c r="AC45" i="21"/>
  <c r="AD45" i="21"/>
  <c r="P46" i="21"/>
  <c r="O46" i="21"/>
  <c r="AD47" i="21"/>
  <c r="AC47" i="21"/>
  <c r="P48" i="21"/>
  <c r="O48" i="21"/>
  <c r="AC49" i="21"/>
  <c r="AD49" i="21"/>
  <c r="P50" i="21"/>
  <c r="O50" i="21"/>
  <c r="AD51" i="21"/>
  <c r="AC51" i="21"/>
  <c r="P52" i="21"/>
  <c r="O52" i="21"/>
  <c r="AC53" i="21"/>
  <c r="AD53" i="21"/>
  <c r="P54" i="21"/>
  <c r="O54" i="21"/>
  <c r="AD55" i="21"/>
  <c r="AC55" i="21"/>
  <c r="P56" i="21"/>
  <c r="O56" i="21"/>
  <c r="AC57" i="21"/>
  <c r="AD57" i="21"/>
  <c r="P58" i="21"/>
  <c r="O58" i="21"/>
  <c r="AD59" i="21"/>
  <c r="AC59" i="21"/>
  <c r="P60" i="21"/>
  <c r="O60" i="21"/>
  <c r="V18" i="21"/>
  <c r="W18" i="21"/>
  <c r="V22" i="21"/>
  <c r="W22" i="21"/>
  <c r="V26" i="21"/>
  <c r="W26" i="21"/>
  <c r="W32" i="21"/>
  <c r="V32" i="21"/>
  <c r="W36" i="21"/>
  <c r="V36" i="21"/>
  <c r="V38" i="21"/>
  <c r="W38" i="21"/>
  <c r="W40" i="21"/>
  <c r="V40" i="21"/>
  <c r="V42" i="21"/>
  <c r="W42" i="21"/>
  <c r="W44" i="21"/>
  <c r="V44" i="21"/>
  <c r="V46" i="21"/>
  <c r="W46" i="21"/>
  <c r="W48" i="21"/>
  <c r="V48" i="21"/>
  <c r="V50" i="21"/>
  <c r="W50" i="21"/>
  <c r="W52" i="21"/>
  <c r="V52" i="21"/>
  <c r="V54" i="21"/>
  <c r="W54" i="21"/>
  <c r="W56" i="21"/>
  <c r="V56" i="21"/>
  <c r="V58" i="21"/>
  <c r="W58" i="21"/>
  <c r="W60" i="21"/>
  <c r="V60" i="21"/>
  <c r="W20" i="21"/>
  <c r="V20" i="21"/>
  <c r="W24" i="21"/>
  <c r="V24" i="21"/>
  <c r="W28" i="21"/>
  <c r="V28" i="21"/>
  <c r="V30" i="21"/>
  <c r="W30" i="21"/>
  <c r="V34" i="21"/>
  <c r="W34" i="21"/>
  <c r="P17" i="21"/>
  <c r="O17" i="21"/>
  <c r="AC18" i="21"/>
  <c r="AD18" i="21"/>
  <c r="P19" i="21"/>
  <c r="O19" i="21"/>
  <c r="AD20" i="21"/>
  <c r="AC20" i="21"/>
  <c r="P21" i="21"/>
  <c r="O21" i="21"/>
  <c r="AC22" i="21"/>
  <c r="AD22" i="21"/>
  <c r="P23" i="21"/>
  <c r="O23" i="21"/>
  <c r="AD24" i="21"/>
  <c r="AC24" i="21"/>
  <c r="P25" i="21"/>
  <c r="O25" i="21"/>
  <c r="AC26" i="21"/>
  <c r="AD26" i="21"/>
  <c r="P27" i="21"/>
  <c r="O27" i="21"/>
  <c r="AD28" i="21"/>
  <c r="AC28" i="21"/>
  <c r="P29" i="21"/>
  <c r="O29" i="21"/>
  <c r="AC30" i="21"/>
  <c r="AD30" i="21"/>
  <c r="P31" i="21"/>
  <c r="O31" i="21"/>
  <c r="AD32" i="21"/>
  <c r="AC32" i="21"/>
  <c r="P33" i="21"/>
  <c r="O33" i="21"/>
  <c r="AC34" i="21"/>
  <c r="AD34" i="21"/>
  <c r="P35" i="21"/>
  <c r="O35" i="21"/>
  <c r="AD36" i="21"/>
  <c r="AC36" i="21"/>
  <c r="P37" i="21"/>
  <c r="O37" i="21"/>
  <c r="AC38" i="21"/>
  <c r="AD38" i="21"/>
  <c r="P39" i="21"/>
  <c r="O39" i="21"/>
  <c r="AD40" i="21"/>
  <c r="AC40" i="21"/>
  <c r="P41" i="21"/>
  <c r="O41" i="21"/>
  <c r="AC42" i="21"/>
  <c r="AD42" i="21"/>
  <c r="P43" i="21"/>
  <c r="O43" i="21"/>
  <c r="AD44" i="21"/>
  <c r="AC44" i="21"/>
  <c r="P45" i="21"/>
  <c r="O45" i="21"/>
  <c r="AC46" i="21"/>
  <c r="AD46" i="21"/>
  <c r="P47" i="21"/>
  <c r="O47" i="21"/>
  <c r="AD48" i="21"/>
  <c r="AC48" i="21"/>
  <c r="P49" i="21"/>
  <c r="O49" i="21"/>
  <c r="AC50" i="21"/>
  <c r="AD50" i="21"/>
  <c r="P51" i="21"/>
  <c r="O51" i="21"/>
  <c r="AD52" i="21"/>
  <c r="AC52" i="21"/>
  <c r="P53" i="21"/>
  <c r="O53" i="21"/>
  <c r="AC54" i="21"/>
  <c r="AD54" i="21"/>
  <c r="P55" i="21"/>
  <c r="O55" i="21"/>
  <c r="AD56" i="21"/>
  <c r="AC56" i="21"/>
  <c r="P57" i="21"/>
  <c r="O57" i="21"/>
  <c r="AC58" i="21"/>
  <c r="AD58" i="21"/>
  <c r="P59" i="21"/>
  <c r="O59" i="21"/>
  <c r="AD60" i="21"/>
  <c r="AC60" i="21"/>
  <c r="B2" i="27"/>
  <c r="D1" i="27"/>
  <c r="B2" i="1"/>
  <c r="B2" i="26"/>
  <c r="E1" i="1"/>
  <c r="D1" i="26"/>
  <c r="B2" i="25"/>
  <c r="B2" i="6"/>
  <c r="B2" i="13"/>
  <c r="B2" i="3"/>
  <c r="B2" i="19"/>
  <c r="B2" i="22"/>
  <c r="D1" i="22"/>
  <c r="D1" i="6"/>
  <c r="D1" i="19"/>
  <c r="D1" i="2"/>
  <c r="D1" i="14"/>
  <c r="G1" i="5"/>
  <c r="D1" i="21"/>
  <c r="D1" i="20"/>
  <c r="D1" i="25"/>
  <c r="E1" i="13"/>
  <c r="D1" i="3"/>
  <c r="B2" i="2"/>
  <c r="B2" i="14"/>
  <c r="B2" i="5"/>
  <c r="B2" i="21"/>
  <c r="B2" i="20"/>
  <c r="D7" i="25"/>
  <c r="E7" i="25" l="1"/>
  <c r="M63" i="2" l="1"/>
  <c r="O13" i="22" l="1"/>
  <c r="Q13" i="22" s="1"/>
  <c r="O14" i="22"/>
  <c r="Q14" i="22" s="1"/>
  <c r="O15" i="22"/>
  <c r="Q15" i="22" s="1"/>
  <c r="O16" i="22"/>
  <c r="Q16" i="22" s="1"/>
  <c r="O17" i="22"/>
  <c r="Q17" i="22" s="1"/>
  <c r="O18" i="22"/>
  <c r="Q18" i="22" s="1"/>
  <c r="O19" i="22"/>
  <c r="Q19" i="22" s="1"/>
  <c r="O20" i="22"/>
  <c r="Q20" i="22" s="1"/>
  <c r="O21" i="22"/>
  <c r="Q21" i="22" s="1"/>
  <c r="O22" i="22"/>
  <c r="Q22" i="22" s="1"/>
  <c r="O23" i="22"/>
  <c r="Q23" i="22" s="1"/>
  <c r="O24" i="22"/>
  <c r="Q24" i="22" s="1"/>
  <c r="O25" i="22"/>
  <c r="Q25" i="22" s="1"/>
  <c r="O26" i="22"/>
  <c r="Q26" i="22" s="1"/>
  <c r="O27" i="22"/>
  <c r="Q27" i="22" s="1"/>
  <c r="O28" i="22"/>
  <c r="Q28" i="22" s="1"/>
  <c r="O29" i="22"/>
  <c r="Q29" i="22" s="1"/>
  <c r="O10" i="22" l="1"/>
  <c r="Q10" i="22"/>
  <c r="I7" i="2"/>
  <c r="H7" i="2"/>
  <c r="I95" i="15" l="1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96" i="15" l="1"/>
  <c r="J13" i="21"/>
  <c r="J12" i="21"/>
  <c r="J14" i="21" l="1"/>
  <c r="J16" i="21"/>
  <c r="J15" i="21"/>
  <c r="N14" i="20"/>
  <c r="T14" i="20"/>
  <c r="N12" i="20"/>
  <c r="N13" i="20"/>
  <c r="N15" i="20"/>
  <c r="N16" i="20"/>
  <c r="N17" i="20"/>
  <c r="N18" i="20"/>
  <c r="N19" i="20"/>
  <c r="N20" i="20"/>
  <c r="N21" i="20"/>
  <c r="T12" i="20"/>
  <c r="T13" i="20"/>
  <c r="T15" i="20"/>
  <c r="T16" i="20"/>
  <c r="T17" i="20"/>
  <c r="T18" i="20"/>
  <c r="T19" i="20"/>
  <c r="T20" i="20"/>
  <c r="T21" i="20"/>
  <c r="N23" i="20"/>
  <c r="N24" i="20"/>
  <c r="N25" i="20"/>
  <c r="N26" i="20"/>
  <c r="T23" i="20"/>
  <c r="T24" i="20"/>
  <c r="T25" i="20"/>
  <c r="T26" i="20"/>
  <c r="L159" i="24" l="1"/>
  <c r="L161" i="24"/>
  <c r="L153" i="24"/>
  <c r="L156" i="24"/>
  <c r="L162" i="24"/>
  <c r="L157" i="24"/>
  <c r="L158" i="24"/>
  <c r="L154" i="24"/>
  <c r="L166" i="24"/>
  <c r="L160" i="24"/>
  <c r="L163" i="24"/>
  <c r="L152" i="24"/>
  <c r="L151" i="24"/>
  <c r="L164" i="24"/>
  <c r="L165" i="24"/>
  <c r="L167" i="24"/>
  <c r="L168" i="24"/>
  <c r="L155" i="24"/>
  <c r="N22" i="20" l="1"/>
  <c r="N27" i="20"/>
  <c r="T22" i="20"/>
  <c r="T27" i="20"/>
  <c r="AB11" i="21" l="1"/>
  <c r="AB12" i="21"/>
  <c r="AB13" i="21"/>
  <c r="AB14" i="21"/>
  <c r="AB15" i="21"/>
  <c r="AB16" i="21"/>
  <c r="U11" i="21"/>
  <c r="U12" i="21"/>
  <c r="U13" i="21"/>
  <c r="U14" i="21"/>
  <c r="U15" i="21"/>
  <c r="U16" i="21"/>
  <c r="N11" i="21"/>
  <c r="N12" i="21"/>
  <c r="N13" i="21"/>
  <c r="N15" i="21"/>
  <c r="N16" i="21"/>
  <c r="AB10" i="21"/>
  <c r="U10" i="21"/>
  <c r="N10" i="21"/>
  <c r="P15" i="21" l="1"/>
  <c r="O15" i="21"/>
  <c r="V13" i="21"/>
  <c r="W13" i="21"/>
  <c r="AD15" i="21"/>
  <c r="AC15" i="21"/>
  <c r="P14" i="21"/>
  <c r="O14" i="21"/>
  <c r="W16" i="21"/>
  <c r="V16" i="21"/>
  <c r="W12" i="21"/>
  <c r="V12" i="21"/>
  <c r="AC14" i="21"/>
  <c r="AD14" i="21"/>
  <c r="V11" i="21"/>
  <c r="W11" i="21"/>
  <c r="P13" i="21"/>
  <c r="O13" i="21"/>
  <c r="W15" i="21"/>
  <c r="V15" i="21"/>
  <c r="AC13" i="21"/>
  <c r="AD13" i="21"/>
  <c r="P16" i="21"/>
  <c r="O16" i="21"/>
  <c r="V14" i="21"/>
  <c r="W14" i="21"/>
  <c r="AD16" i="21"/>
  <c r="AC16" i="21"/>
  <c r="AD12" i="21"/>
  <c r="AC12" i="21"/>
  <c r="AC11" i="21"/>
  <c r="AD11" i="21"/>
  <c r="O12" i="21"/>
  <c r="P12" i="21"/>
  <c r="P11" i="21"/>
  <c r="O11" i="21"/>
  <c r="I8" i="5"/>
  <c r="H8" i="5"/>
  <c r="B60" i="1" l="1"/>
  <c r="G10" i="21" l="1"/>
  <c r="AD10" i="21" l="1"/>
  <c r="AC10" i="21"/>
  <c r="W10" i="21"/>
  <c r="V10" i="21"/>
  <c r="P10" i="21"/>
  <c r="O10" i="21"/>
  <c r="T30" i="20"/>
  <c r="N30" i="20"/>
  <c r="T29" i="20"/>
  <c r="N29" i="20"/>
  <c r="T28" i="20"/>
  <c r="N28" i="20"/>
  <c r="T11" i="20"/>
  <c r="K81" i="19" l="1"/>
  <c r="J81" i="19"/>
  <c r="I81" i="19"/>
  <c r="H81" i="19"/>
  <c r="G81" i="19"/>
  <c r="E81" i="19"/>
  <c r="F82" i="19" s="1"/>
  <c r="K30" i="19"/>
  <c r="J30" i="19"/>
  <c r="I30" i="19"/>
  <c r="H30" i="19"/>
  <c r="G30" i="19"/>
  <c r="E30" i="19"/>
  <c r="J82" i="19" l="1"/>
  <c r="H82" i="19"/>
  <c r="K82" i="19"/>
  <c r="K83" i="19"/>
  <c r="I83" i="19"/>
  <c r="H83" i="19"/>
  <c r="J83" i="19"/>
  <c r="G83" i="19" l="1"/>
  <c r="E82" i="19"/>
  <c r="H314" i="5"/>
  <c r="E60" i="6" l="1"/>
  <c r="D60" i="6" l="1"/>
  <c r="M64" i="2" l="1"/>
  <c r="H10" i="21" l="1"/>
  <c r="I10" i="21" s="1"/>
  <c r="J11" i="21"/>
  <c r="J10" i="21" l="1"/>
  <c r="N10" i="22"/>
  <c r="D16" i="5"/>
  <c r="D18" i="5" s="1"/>
</calcChain>
</file>

<file path=xl/comments1.xml><?xml version="1.0" encoding="utf-8"?>
<comments xmlns="http://schemas.openxmlformats.org/spreadsheetml/2006/main">
  <authors>
    <author>tc={6331A532-B4B0-47A7-A8A1-ADF5A9913A7B}</author>
  </authors>
  <commentList>
    <comment ref="D6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Tyto buňky se vztahují k ostatním formám vzdělávání, nikoli k denním formám- věnujte pozornost tomu, kam vepisujte počty žáků - uvedené informace mají vliv na přepočty v dalších listech!</t>
        </r>
      </text>
    </comment>
  </commentList>
</comments>
</file>

<file path=xl/comments10.xml><?xml version="1.0" encoding="utf-8"?>
<comments xmlns="http://schemas.openxmlformats.org/spreadsheetml/2006/main">
  <authors>
    <author>tc={012A06ED-2EF0-41E0-A02F-557EFFCE28DB}</author>
    <author>tc={BFA6AEB5-ED44-41C3-9604-0A84FCCDE903}</author>
    <author>tc={F61FF0EE-1FFE-46C3-8271-DCC4BE16D442}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11.xml><?xml version="1.0" encoding="utf-8"?>
<comments xmlns="http://schemas.openxmlformats.org/spreadsheetml/2006/main">
  <authors>
    <author>tc={171D07E5-8B7C-46C8-8C0A-35E06301075F}</author>
    <author>tc={E23948CB-5E65-4335-BAF4-6FD362AE0430}</author>
    <author>tc={E92D6355-2DA2-4497-999C-0B509CD75D6A}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12.xml><?xml version="1.0" encoding="utf-8"?>
<comments xmlns="http://schemas.openxmlformats.org/spreadsheetml/2006/main">
  <authors>
    <author>tc={73E8BF29-9F64-477E-82FC-8FB4B55470BC}</author>
    <author>tc={3B2D3CB4-3BC6-4B8C-9EF2-1E9ED1DB9AAF}</author>
    <author>tc={74C681B8-787B-44F4-A219-2EAE84CB1820}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13.xml><?xml version="1.0" encoding="utf-8"?>
<comments xmlns="http://schemas.openxmlformats.org/spreadsheetml/2006/main">
  <authors>
    <author>tc={DDFBF2BA-9961-4490-8A80-D7AF193106CF}</author>
    <author>tc={DAD8DB00-2784-47F7-8999-621712BC430C}</author>
    <author>tc={11CF3E07-BD02-47C6-9578-BFC760F71D31}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14.xml><?xml version="1.0" encoding="utf-8"?>
<comments xmlns="http://schemas.openxmlformats.org/spreadsheetml/2006/main">
  <authors>
    <author>tc={7B8557EF-352B-43F7-B55D-B23A69244927}</author>
    <author>tc={EEC0C4E9-1F4B-439E-ADEB-294F1EA16199}</author>
    <author>tc={313F404A-7675-4AE3-B7DC-27D530EAEB85}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15.xml><?xml version="1.0" encoding="utf-8"?>
<comments xmlns="http://schemas.openxmlformats.org/spreadsheetml/2006/main">
  <authors>
    <author>tc={61DD2BA3-B4DE-4BF5-B591-95B4664120EC}</author>
  </authors>
  <commentList>
    <comment ref="B13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(Definice „reklamy“ pro účely návrhu modelu HŠZ je chápáno, jako jakékoli komerční sdělení (za úplatu), jehož cílem je propagace produktů, služeb, firem či myšlenek nesouvisejících s hlavní činností školy. </t>
        </r>
      </text>
    </comment>
  </commentList>
</comments>
</file>

<file path=xl/comments2.xml><?xml version="1.0" encoding="utf-8"?>
<comments xmlns="http://schemas.openxmlformats.org/spreadsheetml/2006/main">
  <authors>
    <author>tc={361A6D00-05A9-493F-AA99-B88AED70AFDE}</author>
    <author>tc={28BED8A6-7E45-4472-AA4E-5D4AA147E6E4}</author>
    <author>tc={3A7F823B-7A38-4F54-AEAF-D9B5F83AC286}</author>
    <author>tc={AB043CE2-1518-44D0-9CD2-0760875D11A0}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  <comment ref="C8" authorId="3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nezapomínejte vyplňovat Identifikaci, je -li potřeba (viz pokyny v metodice).</t>
        </r>
      </text>
    </comment>
  </commentList>
</comments>
</file>

<file path=xl/comments3.xml><?xml version="1.0" encoding="utf-8"?>
<comments xmlns="http://schemas.openxmlformats.org/spreadsheetml/2006/main">
  <authors>
    <author>tc={8D253EF8-A850-4B04-ACB5-F043265A1CA5}</author>
    <author>tc={C9469EAF-10F3-4ED9-9945-D796162DB7A2}</author>
    <author>tc={1FB53765-9304-403D-A585-CB7B604C2F05}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4.xml><?xml version="1.0" encoding="utf-8"?>
<comments xmlns="http://schemas.openxmlformats.org/spreadsheetml/2006/main">
  <authors>
    <author>tc={85A60A5B-8B9B-40C2-94CD-C67F91EEFAD0}</author>
    <author>tc={9E4ED382-2609-4C49-8BF8-AA1B02ED6C6F}</author>
    <author>tc={FB42C065-D28C-4ADD-A829-105BE748D760}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5.xml><?xml version="1.0" encoding="utf-8"?>
<comments xmlns="http://schemas.openxmlformats.org/spreadsheetml/2006/main">
  <authors>
    <author>tc={943F35FC-989C-4DC6-B91C-2DA91B7BA159}</author>
    <author>tc={3D1AD5F0-C979-4E16-B297-8DD51E7F8E6F}</author>
    <author>tc={906EF855-AFA6-4D59-B7DE-47599E420689}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6.xml><?xml version="1.0" encoding="utf-8"?>
<comments xmlns="http://schemas.openxmlformats.org/spreadsheetml/2006/main">
  <authors>
    <author>tc={C79544F8-4BD2-4F83-95BF-5272C2E73420}</author>
    <author>tc={82F4B533-56EE-4C9E-8747-8E4F61242BCF}</author>
    <author>tc={84765AFE-CAAC-41C0-8AE7-C1672CB8B245}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7.xml><?xml version="1.0" encoding="utf-8"?>
<comments xmlns="http://schemas.openxmlformats.org/spreadsheetml/2006/main">
  <authors>
    <author>tc={9FC84E43-CAF1-47AC-9DE9-5F4F0890D9D0}</author>
    <author>tc={6020F82C-5A78-41E7-AF50-2190AE66E3A1}</author>
    <author>tc={4A4BEB0F-6D65-498C-8102-9525AC940B28}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8.xml><?xml version="1.0" encoding="utf-8"?>
<comments xmlns="http://schemas.openxmlformats.org/spreadsheetml/2006/main">
  <authors>
    <author>tc={5CF13773-81F6-43F4-8A6F-707D7619FEE5}</author>
    <author>tc={30B040C2-9D5D-4B44-A013-FE58D97B42B0}</author>
    <author>tc={785D9C6D-DFD4-4D04-A14B-7120D9078E13}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comments9.xml><?xml version="1.0" encoding="utf-8"?>
<comments xmlns="http://schemas.openxmlformats.org/spreadsheetml/2006/main">
  <authors>
    <author>tc={54D926AB-B186-4579-80AB-CB58F90C3D78}</author>
    <author>tc={8944884F-7E33-4C7F-A8BC-5935244E25ED}</author>
    <author>tc={4FEDAC7C-5A51-4ECF-A900-14A658254EA8}</author>
  </authors>
  <commentList>
    <comment ref="B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REDIZO ORGANIZACE</t>
        </r>
      </text>
    </comment>
    <comment ref="B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NÁZEV ORGANIZACE</t>
        </r>
      </text>
    </comment>
    <comment ref="B3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DRUH ORGANIZACE</t>
        </r>
      </text>
    </comment>
  </commentList>
</comments>
</file>

<file path=xl/sharedStrings.xml><?xml version="1.0" encoding="utf-8"?>
<sst xmlns="http://schemas.openxmlformats.org/spreadsheetml/2006/main" count="5492" uniqueCount="2870">
  <si>
    <t>Identifikace organizace</t>
  </si>
  <si>
    <t>RED IZO</t>
  </si>
  <si>
    <t>IČO</t>
  </si>
  <si>
    <t>Název školy</t>
  </si>
  <si>
    <t>Druh školy</t>
  </si>
  <si>
    <t>Sledovaný školní rok</t>
  </si>
  <si>
    <t>2022/2023</t>
  </si>
  <si>
    <r>
      <t xml:space="preserve">Počty žáků </t>
    </r>
    <r>
      <rPr>
        <b/>
        <i/>
        <sz val="11"/>
        <color theme="1"/>
        <rFont val="Calibri  "/>
        <charset val="238"/>
      </rPr>
      <t xml:space="preserve">SŠ </t>
    </r>
    <r>
      <rPr>
        <i/>
        <sz val="11"/>
        <color theme="1"/>
        <rFont val="Calibri  "/>
        <charset val="238"/>
      </rPr>
      <t>nebo</t>
    </r>
    <r>
      <rPr>
        <b/>
        <i/>
        <sz val="11"/>
        <color theme="1"/>
        <rFont val="Calibri  "/>
        <charset val="238"/>
      </rPr>
      <t xml:space="preserve"> konzervatoře</t>
    </r>
    <r>
      <rPr>
        <i/>
        <sz val="11"/>
        <color theme="1"/>
        <rFont val="Calibri  "/>
        <charset val="238"/>
      </rPr>
      <t xml:space="preserve"> v DFV a OFV dle zahajovacích výkazů daného škol. roku</t>
    </r>
  </si>
  <si>
    <r>
      <t xml:space="preserve">Počty studentů  </t>
    </r>
    <r>
      <rPr>
        <b/>
        <i/>
        <sz val="11"/>
        <color theme="1"/>
        <rFont val="Calibri  "/>
        <charset val="238"/>
      </rPr>
      <t>VOŠ</t>
    </r>
    <r>
      <rPr>
        <i/>
        <sz val="11"/>
        <color theme="1"/>
        <rFont val="Calibri  "/>
        <charset val="238"/>
      </rPr>
      <t xml:space="preserve"> v DFV a OFV
dle zahajovacích výkazů daného škol. roku</t>
    </r>
  </si>
  <si>
    <t>SUMÁŘ TABULEK:</t>
  </si>
  <si>
    <t>Kontrolní činnost externích subjektů</t>
  </si>
  <si>
    <t>Projektová činnost školy dle objemu finančních prostředků</t>
  </si>
  <si>
    <t>Výsledky přijímacího řízení na SŠ a Konzervatoři</t>
  </si>
  <si>
    <t>Přijímací řízení na VOŠ</t>
  </si>
  <si>
    <t>Výsledky maturitních zkoušek ve společné části MZ za JARNÍ zkušební období</t>
  </si>
  <si>
    <t>Výsledky maturitních zkoušek ve společné části MZ za JARNÍ A PODZIMNÍ zkušební období</t>
  </si>
  <si>
    <t xml:space="preserve">Výsledky maturitních zkoušek v PROFILOVÉ části MZ </t>
  </si>
  <si>
    <t>Výsledky absolutoria na VOŠ a Konzervatoři</t>
  </si>
  <si>
    <t>Výsledky jednotných závěrečných zkoušek</t>
  </si>
  <si>
    <t xml:space="preserve">Aktivity školy a žáků v rámci výuky </t>
  </si>
  <si>
    <t xml:space="preserve">Aktivity školy a žáků nad rámec výuky </t>
  </si>
  <si>
    <t>Úspěchy žáků v soutěžích</t>
  </si>
  <si>
    <t>Profesní rozvoj zaměstnanců</t>
  </si>
  <si>
    <t>Celoživotní vzdělávání</t>
  </si>
  <si>
    <t>Spolupráce školy se sociálními partnery (20 nejvýznamnějších spolupracujících organizací)</t>
  </si>
  <si>
    <t>Prezentace školy</t>
  </si>
  <si>
    <t>Kontrolní subjekt</t>
  </si>
  <si>
    <t>Identifikace
Poskytovatel dotace/Jiný</t>
  </si>
  <si>
    <t>Datum 
kontroly</t>
  </si>
  <si>
    <t>Kontrolní zjištění</t>
  </si>
  <si>
    <t>Poznámka</t>
  </si>
  <si>
    <t>Zkratky:</t>
  </si>
  <si>
    <t>Počet žáků SŠ nebo konzervatoře dle zahajovacích výkazů v DFV sledovaného školního roku</t>
  </si>
  <si>
    <t>Počet studentů VOŠ dle zahajovacích výkazů v DFV sledovaného školního roku</t>
  </si>
  <si>
    <t>Celkový součet žáků i studentů (SŠ, konzervatoře a VOŠ) dle zahajovacích výkazů v DFV sledovaného školního roku</t>
  </si>
  <si>
    <t>Identifikace projektu</t>
  </si>
  <si>
    <t>Finanční prostředky</t>
  </si>
  <si>
    <t>Číslo projektu</t>
  </si>
  <si>
    <t>Název a stručný popis projektu</t>
  </si>
  <si>
    <t>Role školy v projektu</t>
  </si>
  <si>
    <t>Zahájení realizace projektu (měsíc a rok)</t>
  </si>
  <si>
    <t>Stav realizace projektu</t>
  </si>
  <si>
    <t>Poskytovatel dotace nebo 
Operační program</t>
  </si>
  <si>
    <t xml:space="preserve">Výše dotace v Kč </t>
  </si>
  <si>
    <t>Celkový počet měsíců realizace projektu</t>
  </si>
  <si>
    <t>Počet měsíců čerpání ve sledovaném školním roce</t>
  </si>
  <si>
    <t>Dopad na druh školy</t>
  </si>
  <si>
    <t>Čerpáno v daném školním roce</t>
  </si>
  <si>
    <t>Přepočet 
na žáka DFV v Kč</t>
  </si>
  <si>
    <t>Celkový objem finančních prostředků na projektovou činnost školy</t>
  </si>
  <si>
    <r>
      <t xml:space="preserve">Výsledky přijímacího řízení na SŠ a Konzervatoři pro </t>
    </r>
    <r>
      <rPr>
        <b/>
        <sz val="20"/>
        <color rgb="FFFF0000"/>
        <rFont val="Calibri  "/>
        <charset val="238"/>
      </rPr>
      <t>následující školní rok*</t>
    </r>
  </si>
  <si>
    <t>*v potaz se berou všichni uchazeči (včetně autoremedur a odvolání), kteří odevzdali zápisový lístek k 31. 8.</t>
  </si>
  <si>
    <t xml:space="preserve">Sekce společná pro všechny Obory vzdělání </t>
  </si>
  <si>
    <t>Český jazyk</t>
  </si>
  <si>
    <t>Matematika</t>
  </si>
  <si>
    <t>Skupina oborů</t>
  </si>
  <si>
    <t>Obor vzdělání</t>
  </si>
  <si>
    <r>
      <rPr>
        <b/>
        <sz val="11"/>
        <rFont val="Calibri  "/>
        <charset val="238"/>
      </rPr>
      <t xml:space="preserve">Skupiny školooborů </t>
    </r>
    <r>
      <rPr>
        <b/>
        <sz val="11"/>
        <color theme="0"/>
        <rFont val="Calibri  "/>
        <charset val="238"/>
      </rPr>
      <t xml:space="preserve">
</t>
    </r>
    <r>
      <rPr>
        <b/>
        <i/>
        <sz val="11"/>
        <rFont val="Calibri  "/>
        <charset val="238"/>
      </rPr>
      <t xml:space="preserve">dle Cermatu
</t>
    </r>
  </si>
  <si>
    <t>Plánovaný počet přijímaných žáků</t>
  </si>
  <si>
    <r>
      <t xml:space="preserve">Cut-off skóre z celkového počtu bodů za celé přijímací řízení </t>
    </r>
    <r>
      <rPr>
        <b/>
        <sz val="11"/>
        <color rgb="FFFF0000"/>
        <rFont val="Calibri  "/>
        <charset val="238"/>
      </rPr>
      <t xml:space="preserve">
</t>
    </r>
  </si>
  <si>
    <r>
      <t>Počet odevzdaných zápisových lístků v oboru celkem</t>
    </r>
    <r>
      <rPr>
        <b/>
        <sz val="11"/>
        <color rgb="FFFF0000"/>
        <rFont val="Calibri  "/>
        <charset val="238"/>
      </rPr>
      <t>*</t>
    </r>
  </si>
  <si>
    <r>
      <t xml:space="preserve">Počet odevzdaných zápisových lístků uchazečů, kteří </t>
    </r>
    <r>
      <rPr>
        <b/>
        <sz val="11"/>
        <color rgb="FFFF0000"/>
        <rFont val="Calibri  "/>
        <charset val="238"/>
      </rPr>
      <t>konali JPZ*</t>
    </r>
  </si>
  <si>
    <t xml:space="preserve">Průměrný bodový zisk v testu z ČJ za obor
</t>
  </si>
  <si>
    <r>
      <t xml:space="preserve">Maximální dosažený bodový zisk v testu z ČJ v oboru 
</t>
    </r>
    <r>
      <rPr>
        <b/>
        <sz val="11"/>
        <color rgb="FFFF0000"/>
        <rFont val="Calibri  "/>
        <charset val="238"/>
      </rPr>
      <t>(body nejlepšího uchazeče)</t>
    </r>
  </si>
  <si>
    <r>
      <t xml:space="preserve">Minimální dosažený bodový zisk v testu z ČJ v oboru 
</t>
    </r>
    <r>
      <rPr>
        <b/>
        <sz val="11"/>
        <color rgb="FFFF0000"/>
        <rFont val="Calibri  "/>
        <charset val="238"/>
      </rPr>
      <t>(body nejhoršího uchazeče)</t>
    </r>
  </si>
  <si>
    <t>Cut-off skóre
ČJ</t>
  </si>
  <si>
    <t xml:space="preserve">Maximálně možný bodový zisk v testu z ČJ dle CERMATu </t>
  </si>
  <si>
    <t xml:space="preserve">Přepočtený průměrný bodový zisk v testu z ČJ v %
</t>
  </si>
  <si>
    <t xml:space="preserve">Průměrný bodový zisk v testu z M za obor
</t>
  </si>
  <si>
    <r>
      <t xml:space="preserve">Maximální dosažený bodový zisk v testu z M v oboru 
</t>
    </r>
    <r>
      <rPr>
        <b/>
        <sz val="11"/>
        <color rgb="FFFF0000"/>
        <rFont val="Calibri  "/>
        <charset val="238"/>
      </rPr>
      <t>(body nejlepšího uchazeče)</t>
    </r>
  </si>
  <si>
    <r>
      <t xml:space="preserve">Minimální dosažený bodový zisk v testu z M v oboru 
</t>
    </r>
    <r>
      <rPr>
        <b/>
        <sz val="11"/>
        <color rgb="FFFF0000"/>
        <rFont val="Calibri  "/>
        <charset val="238"/>
      </rPr>
      <t>(body nejhoršího uchazeče)</t>
    </r>
  </si>
  <si>
    <r>
      <t>Cut-off skóre
M</t>
    </r>
    <r>
      <rPr>
        <b/>
        <sz val="11"/>
        <color rgb="FF00B050"/>
        <rFont val="Calibri  "/>
        <charset val="238"/>
      </rPr>
      <t xml:space="preserve"> </t>
    </r>
  </si>
  <si>
    <t xml:space="preserve">Maximálně možný bodový zisk v testu z M dle CERMATu </t>
  </si>
  <si>
    <t>Přepočtený 
průměrný bodový 
zisk v testu z M v %</t>
  </si>
  <si>
    <t>Škola celkem</t>
  </si>
  <si>
    <r>
      <t xml:space="preserve">Přijímací řízení na VOŠ pro </t>
    </r>
    <r>
      <rPr>
        <b/>
        <sz val="20"/>
        <color rgb="FFFF0000"/>
        <rFont val="Calibri  "/>
        <charset val="238"/>
      </rPr>
      <t>následující školní rok</t>
    </r>
  </si>
  <si>
    <t>1. kolo</t>
  </si>
  <si>
    <t>2. kolo</t>
  </si>
  <si>
    <t>3. kolo</t>
  </si>
  <si>
    <t>Forma vzdělávání</t>
  </si>
  <si>
    <t>Plánovaný počet přijímaných studentů</t>
  </si>
  <si>
    <t>Počet přijatých studentů</t>
  </si>
  <si>
    <t>Počet zapsaných studentů</t>
  </si>
  <si>
    <t xml:space="preserve">Počet volných míst po 1. kole </t>
  </si>
  <si>
    <t>Počet volných míst po 2. kole</t>
  </si>
  <si>
    <t>Počet volných míst po 3. kole</t>
  </si>
  <si>
    <t>Celkový počet zapsaných studentů po 3 kolech</t>
  </si>
  <si>
    <r>
      <t xml:space="preserve">Počet studentů, kteří byli přijati v průběhu přijímacího řízení, ale nenastoupili ke studiu </t>
    </r>
    <r>
      <rPr>
        <b/>
        <sz val="11"/>
        <color rgb="FFFF0000"/>
        <rFont val="Calibri  "/>
        <charset val="238"/>
      </rPr>
      <t>(nejpozději k datu 30.9.)</t>
    </r>
  </si>
  <si>
    <t>Rozdíl mezi plánem a skutečností</t>
  </si>
  <si>
    <t>Tabulku ke společné části MZ vyplňujte dle zprávy pro školu, kterou jste obdrželi od CERMATu týkající se společné části MZ. Popisy buněk (vycházející ze zprávy pro školu z CERMATu) se mohou změnit v závislosti na změně vyhlášky č. 177/2009 Sb. o bližších podmínkách ukončování vzdělávání ve středních školách maturitní zkouškou.</t>
  </si>
  <si>
    <t xml:space="preserve">V případě, že nastane situace, že všichni žáci školy úspěšně vykonali MZ_spol. již v jarním zkušebním období, pak je doporučeno, aby škola tuto informaci uvedla do poznámky v listu MZ_spol.J, tím pádem již aktualizace MZ_spol.JaP není nutná. </t>
  </si>
  <si>
    <r>
      <t xml:space="preserve">Skupiny školooborů 
</t>
    </r>
    <r>
      <rPr>
        <b/>
        <i/>
        <sz val="11"/>
        <rFont val="Calibri   "/>
        <charset val="238"/>
      </rPr>
      <t xml:space="preserve">dle Cermatu </t>
    </r>
  </si>
  <si>
    <t>Počet přihlášených prvomaturantů za JARO ve společné části MZ</t>
  </si>
  <si>
    <t xml:space="preserve"> Počet konali
za JARO
</t>
  </si>
  <si>
    <r>
      <t xml:space="preserve">Konali
</t>
    </r>
    <r>
      <rPr>
        <b/>
        <sz val="11"/>
        <color rgb="FFFF0000"/>
        <rFont val="Calibri   "/>
        <charset val="238"/>
      </rPr>
      <t xml:space="preserve"> (v %)</t>
    </r>
  </si>
  <si>
    <t xml:space="preserve">Počet uspěli
 za JARO
</t>
  </si>
  <si>
    <r>
      <t xml:space="preserve">Hrubá úspěšnost
(uspěli) 
</t>
    </r>
    <r>
      <rPr>
        <b/>
        <sz val="11"/>
        <color rgb="FFFF0000"/>
        <rFont val="Calibri   "/>
        <charset val="238"/>
      </rPr>
      <t>v %</t>
    </r>
  </si>
  <si>
    <t xml:space="preserve">Čistá úspěšnost 
v %
</t>
  </si>
  <si>
    <t>Český jazyk a literatura</t>
  </si>
  <si>
    <t>Anglický jazyk</t>
  </si>
  <si>
    <t>Počet přihlášených
za JARO</t>
  </si>
  <si>
    <t>Počet konajících
 za JARO</t>
  </si>
  <si>
    <r>
      <t>Hrubá neúspěšnost</t>
    </r>
    <r>
      <rPr>
        <b/>
        <sz val="11"/>
        <color rgb="FFFF0000"/>
        <rFont val="Calibri   "/>
        <charset val="238"/>
      </rPr>
      <t xml:space="preserve"> v %</t>
    </r>
  </si>
  <si>
    <t xml:space="preserve">Počet úspěšně konajících </t>
  </si>
  <si>
    <t xml:space="preserve">Hrubá úspěšnost v % </t>
  </si>
  <si>
    <t xml:space="preserve">Čistá úspěšnost v % </t>
  </si>
  <si>
    <r>
      <t xml:space="preserve">Průměrný % skór
za JARO
</t>
    </r>
    <r>
      <rPr>
        <b/>
        <sz val="11"/>
        <color rgb="FFFF0000"/>
        <rFont val="Calibri   "/>
        <charset val="238"/>
      </rPr>
      <t xml:space="preserve">(v %) </t>
    </r>
  </si>
  <si>
    <r>
      <t xml:space="preserve">Hrubá neúspěšnost 
</t>
    </r>
    <r>
      <rPr>
        <b/>
        <sz val="11"/>
        <color rgb="FFFF0000"/>
        <rFont val="Calibri   "/>
        <charset val="238"/>
      </rPr>
      <t>v %</t>
    </r>
  </si>
  <si>
    <r>
      <t xml:space="preserve">Průměrný % skór
za JARO
</t>
    </r>
    <r>
      <rPr>
        <b/>
        <sz val="11"/>
        <color rgb="FFFF0000"/>
        <rFont val="Calibri   "/>
        <charset val="238"/>
      </rPr>
      <t>(v %)</t>
    </r>
  </si>
  <si>
    <r>
      <t xml:space="preserve">Hrubá neúspěšnost 
</t>
    </r>
    <r>
      <rPr>
        <b/>
        <sz val="11"/>
        <color rgb="FFFF0000"/>
        <rFont val="Calibri   "/>
        <charset val="238"/>
      </rPr>
      <t xml:space="preserve">v % </t>
    </r>
  </si>
  <si>
    <t xml:space="preserve">Zkratky: </t>
  </si>
  <si>
    <r>
      <t xml:space="preserve">Skupiny školooborů 
</t>
    </r>
    <r>
      <rPr>
        <b/>
        <i/>
        <sz val="11"/>
        <rFont val="Calibri"/>
        <family val="2"/>
        <charset val="238"/>
        <scheme val="minor"/>
      </rPr>
      <t xml:space="preserve">dle Cermatu </t>
    </r>
  </si>
  <si>
    <t>Počet přihlášených prvomaturantů za JaP ve společné části MZ</t>
  </si>
  <si>
    <t xml:space="preserve"> Počet konali
po JaP
</t>
  </si>
  <si>
    <r>
      <t xml:space="preserve">Konali
</t>
    </r>
    <r>
      <rPr>
        <b/>
        <sz val="11"/>
        <color rgb="FFFF0000"/>
        <rFont val="Calibri"/>
        <family val="2"/>
        <charset val="238"/>
        <scheme val="minor"/>
      </rPr>
      <t xml:space="preserve"> (v %)</t>
    </r>
  </si>
  <si>
    <t xml:space="preserve">Počet uspěli
 po JaP
</t>
  </si>
  <si>
    <r>
      <t xml:space="preserve">Hrubá úspěšnost
(uspěli) 
</t>
    </r>
    <r>
      <rPr>
        <b/>
        <sz val="11"/>
        <color rgb="FFFF0000"/>
        <rFont val="Calibri"/>
        <family val="2"/>
        <charset val="238"/>
        <scheme val="minor"/>
      </rPr>
      <t>v %</t>
    </r>
  </si>
  <si>
    <t>Počet přihlášených
za JaP</t>
  </si>
  <si>
    <t>Počet konajících
 za JaP</t>
  </si>
  <si>
    <r>
      <t xml:space="preserve">Hrubá neúspěšnost 
</t>
    </r>
    <r>
      <rPr>
        <b/>
        <sz val="11"/>
        <color rgb="FFFF0000"/>
        <rFont val="Calibri"/>
        <family val="2"/>
        <charset val="238"/>
        <scheme val="minor"/>
      </rPr>
      <t>v %</t>
    </r>
  </si>
  <si>
    <r>
      <t xml:space="preserve">Průměrný % skór
za JaP
</t>
    </r>
    <r>
      <rPr>
        <b/>
        <sz val="11"/>
        <color rgb="FFFF0000"/>
        <rFont val="Calibri"/>
        <family val="2"/>
        <charset val="238"/>
        <scheme val="minor"/>
      </rPr>
      <t xml:space="preserve">(v %) </t>
    </r>
  </si>
  <si>
    <r>
      <t xml:space="preserve">Průměrný % skór
za JaP
</t>
    </r>
    <r>
      <rPr>
        <b/>
        <sz val="11"/>
        <color rgb="FFFF0000"/>
        <rFont val="Calibri"/>
        <family val="2"/>
        <charset val="238"/>
        <scheme val="minor"/>
      </rPr>
      <t>(v %)</t>
    </r>
  </si>
  <si>
    <r>
      <t xml:space="preserve">Hrubá neúspěšnost 
</t>
    </r>
    <r>
      <rPr>
        <b/>
        <sz val="11"/>
        <color rgb="FFFF0000"/>
        <rFont val="Calibri"/>
        <family val="2"/>
        <charset val="238"/>
        <scheme val="minor"/>
      </rPr>
      <t xml:space="preserve">v % </t>
    </r>
  </si>
  <si>
    <r>
      <t xml:space="preserve">Skupiny školooborů 
</t>
    </r>
    <r>
      <rPr>
        <b/>
        <i/>
        <sz val="11"/>
        <rFont val="Calibri  "/>
        <charset val="238"/>
      </rPr>
      <t xml:space="preserve">dle CERMATu </t>
    </r>
  </si>
  <si>
    <t>Předmět</t>
  </si>
  <si>
    <t>Typ
zkoušky</t>
  </si>
  <si>
    <t>Forma
zkoušky</t>
  </si>
  <si>
    <t xml:space="preserve">Počet přihlášených prvomaturantů za JaP </t>
  </si>
  <si>
    <t xml:space="preserve">Počet konali
po JaP
</t>
  </si>
  <si>
    <t>Hrubá úspěšnost
(uspěli) 
v %</t>
  </si>
  <si>
    <t>Čistá úspěšnost 
v %</t>
  </si>
  <si>
    <t>Hodnocení zkoušky (známka)</t>
  </si>
  <si>
    <t>Oveření celkového počtu známek k počtu konajících</t>
  </si>
  <si>
    <t>Nahrazující zkouška z cizího jazyka u profilové části MZ</t>
  </si>
  <si>
    <t>Průměrný prospěch
za JaP</t>
  </si>
  <si>
    <t>Německý jazyk</t>
  </si>
  <si>
    <t>Ruský jazyk</t>
  </si>
  <si>
    <t>Francouzský jazyk</t>
  </si>
  <si>
    <r>
      <t xml:space="preserve">jiný jazyk </t>
    </r>
    <r>
      <rPr>
        <sz val="11"/>
        <rFont val="Calibri  "/>
        <charset val="238"/>
      </rPr>
      <t>- pod tabulku uveďte jaký…</t>
    </r>
  </si>
  <si>
    <r>
      <t xml:space="preserve">CELKOVÉ VÝSLEDKY za daný školní rok </t>
    </r>
    <r>
      <rPr>
        <b/>
        <sz val="11"/>
        <color rgb="FFFF0000"/>
        <rFont val="Calibri   "/>
        <charset val="238"/>
      </rPr>
      <t xml:space="preserve">(stav k 31. 10.) </t>
    </r>
  </si>
  <si>
    <t>Počet žáků</t>
  </si>
  <si>
    <t>Výsledky závěrečné zkoušky (řádný + náhradní + opravný termín)</t>
  </si>
  <si>
    <t>v oboru (dle zahajovacích výkazů)</t>
  </si>
  <si>
    <t>ODCHODY v průběhu školního roku</t>
  </si>
  <si>
    <t>NÁSTUPY v průběhu školního roku</t>
  </si>
  <si>
    <t>NEPROSPĚLI na konci studia (včetně opravných zkoušek)</t>
  </si>
  <si>
    <t>měli konat závěrečnou zkoušku</t>
  </si>
  <si>
    <t>prospělo s vyznamenáním</t>
  </si>
  <si>
    <t>prospělo</t>
  </si>
  <si>
    <t>neprospělo</t>
  </si>
  <si>
    <t>nekonalo</t>
  </si>
  <si>
    <t>průměrná známka za obor</t>
  </si>
  <si>
    <t>Hrubá úspěšnost (%)</t>
  </si>
  <si>
    <t>Čistá úspěšnost (%)</t>
  </si>
  <si>
    <t>POZNÁMKA</t>
  </si>
  <si>
    <t>Kontrola "počtu"</t>
  </si>
  <si>
    <t>Celkem</t>
  </si>
  <si>
    <t>Kontrola "procent"</t>
  </si>
  <si>
    <r>
      <rPr>
        <b/>
        <sz val="11"/>
        <rFont val="Calibri  "/>
        <charset val="238"/>
      </rPr>
      <t xml:space="preserve">ŘÁDNÝ TERMÍN </t>
    </r>
    <r>
      <rPr>
        <sz val="11"/>
        <rFont val="Calibri  "/>
        <charset val="238"/>
      </rPr>
      <t>– červen / leden*</t>
    </r>
  </si>
  <si>
    <t>Forma studia</t>
  </si>
  <si>
    <r>
      <t xml:space="preserve">počet studentů ve skupině
</t>
    </r>
    <r>
      <rPr>
        <sz val="11"/>
        <color theme="1"/>
        <rFont val="Calibri  "/>
        <charset val="238"/>
      </rPr>
      <t>(dle zahajovacích výkazů)</t>
    </r>
  </si>
  <si>
    <r>
      <t xml:space="preserve">fluktuace studentů během školního roku
</t>
    </r>
    <r>
      <rPr>
        <sz val="11"/>
        <rFont val="Calibri  "/>
        <charset val="238"/>
      </rPr>
      <t>(odchody, opakování, přestupy...)</t>
    </r>
  </si>
  <si>
    <t>počet studentů, kteří měli konat absolutorium</t>
  </si>
  <si>
    <t>prospělo s vyzn.</t>
  </si>
  <si>
    <t>absolutorium
nekonalo</t>
  </si>
  <si>
    <t>poznámka</t>
  </si>
  <si>
    <t>* v případě vzdělávacího programu v délce studia 3,5 nebo 4,5 roku</t>
  </si>
  <si>
    <r>
      <t xml:space="preserve"> </t>
    </r>
    <r>
      <rPr>
        <b/>
        <sz val="11"/>
        <rFont val="Calibri  "/>
        <charset val="238"/>
      </rPr>
      <t>NÁHRADNÍ** A OPRAVNÝ*** TERMÍN</t>
    </r>
  </si>
  <si>
    <t>počet studentů v NT</t>
  </si>
  <si>
    <t>počet studentů v OT</t>
  </si>
  <si>
    <t>Absolutorium nekonalo v NT ani OT  z počtu studentů, kteří měli konat</t>
  </si>
  <si>
    <t>** náhradní termín stanovuje ředitel školy tak, aby bylo možné konat náhradní zkoušku do 4 měsíců od konání řádného termínu</t>
  </si>
  <si>
    <t>*** opravný termín stanovuje zkušební komise tak, aby bylo možné konat opravnou zkoušku do 6 měsíců od konání řádného termínu</t>
  </si>
  <si>
    <r>
      <t xml:space="preserve">CELKOVÉ VÝSLEDKY </t>
    </r>
    <r>
      <rPr>
        <b/>
        <sz val="11"/>
        <color rgb="FFFF0000"/>
        <rFont val="Calibri  "/>
        <charset val="238"/>
      </rPr>
      <t>k 31. 10.</t>
    </r>
  </si>
  <si>
    <t>fluktuace žáků během školního roku (odchody, opakování, přestupy)</t>
  </si>
  <si>
    <t xml:space="preserve">Celkem prospělo s vyznamenáním </t>
  </si>
  <si>
    <t>Celkem prospělo</t>
  </si>
  <si>
    <t>Celkem neprospělo</t>
  </si>
  <si>
    <t>Absolutorium nekonalo z těch, kteří měli konat</t>
  </si>
  <si>
    <r>
      <t>procentuální vyjádření</t>
    </r>
    <r>
      <rPr>
        <b/>
        <sz val="11"/>
        <color theme="1"/>
        <rFont val="Calibri  "/>
        <charset val="238"/>
      </rPr>
      <t xml:space="preserve"> (počty ve skupinách)</t>
    </r>
  </si>
  <si>
    <r>
      <t xml:space="preserve">procentuální vyjádření </t>
    </r>
    <r>
      <rPr>
        <b/>
        <sz val="11"/>
        <color theme="1"/>
        <rFont val="Calibri  "/>
        <charset val="238"/>
      </rPr>
      <t>(počty u absolutoria)</t>
    </r>
  </si>
  <si>
    <t>Celkový počet žáků SŠ nebo konzervatoře dle zahajovacích výkazů v DFV a OFV sledovaného školního roku:</t>
  </si>
  <si>
    <t>Celkový počet studentů VOŠ dle zahajovacích výkazů v DFV a OFV sledovaného školního roku:</t>
  </si>
  <si>
    <t>Druh aktivity</t>
  </si>
  <si>
    <t>Název aktivity</t>
  </si>
  <si>
    <t>Četnost</t>
  </si>
  <si>
    <t>Žáci/Studenti</t>
  </si>
  <si>
    <t xml:space="preserve">Časový rozsah aktivity </t>
  </si>
  <si>
    <t>Počet zúčastněných žáků nebo studentů</t>
  </si>
  <si>
    <t>Součet četností akcí na jedno opakování akce:</t>
  </si>
  <si>
    <t>Průměrný počet zúčastněných na jedno opakování akce:</t>
  </si>
  <si>
    <r>
      <t xml:space="preserve">Tabulku je doporučeno vyplňovat průběžně během celého školního roku </t>
    </r>
    <r>
      <rPr>
        <sz val="11"/>
        <color rgb="FFFF0000"/>
        <rFont val="Calibri  "/>
        <charset val="238"/>
      </rPr>
      <t>(pozn. zejména údaje o počtech účastníků soutěží jsou zpětně špatně dohledatelné)</t>
    </r>
    <r>
      <rPr>
        <b/>
        <sz val="11"/>
        <color rgb="FFFF0000"/>
        <rFont val="Calibri  "/>
        <charset val="238"/>
      </rPr>
      <t>.</t>
    </r>
  </si>
  <si>
    <t>Název soutěže</t>
  </si>
  <si>
    <t>Druh soutěže</t>
  </si>
  <si>
    <t>Forma soutěže</t>
  </si>
  <si>
    <t xml:space="preserve">Charakter soutěže </t>
  </si>
  <si>
    <t>Typ soutěže</t>
  </si>
  <si>
    <t>Zařazení v Informativním seznamu MŠMT</t>
  </si>
  <si>
    <t xml:space="preserve">Umístění žáka(ů) školy - 
 OKRESNÍ úroveň </t>
  </si>
  <si>
    <r>
      <t xml:space="preserve">Počet zúčastněných žáků/týmů školy </t>
    </r>
    <r>
      <rPr>
        <sz val="11"/>
        <color theme="1"/>
        <rFont val="Calibri  "/>
        <charset val="238"/>
      </rPr>
      <t>OKRESNÍ úroveň</t>
    </r>
  </si>
  <si>
    <r>
      <rPr>
        <b/>
        <sz val="11"/>
        <color theme="1"/>
        <rFont val="Calibri  "/>
        <charset val="238"/>
      </rPr>
      <t>Počet všech  účastníků</t>
    </r>
    <r>
      <rPr>
        <sz val="11"/>
        <color theme="1"/>
        <rFont val="Calibri  "/>
        <charset val="238"/>
      </rPr>
      <t xml:space="preserve"> soutěže OKRESNÍ úrovně</t>
    </r>
  </si>
  <si>
    <t xml:space="preserve">Umístění žáka(ů) školy - 
KRAJSKÁ úroveň </t>
  </si>
  <si>
    <r>
      <t xml:space="preserve">Počet zúčastněných žáků/týmů školy - </t>
    </r>
    <r>
      <rPr>
        <sz val="11"/>
        <rFont val="Calibri  "/>
        <charset val="238"/>
      </rPr>
      <t>KRAJSKÁ úroveň</t>
    </r>
  </si>
  <si>
    <r>
      <rPr>
        <b/>
        <sz val="11"/>
        <rFont val="Calibri  "/>
        <charset val="238"/>
      </rPr>
      <t xml:space="preserve">Počet všech účastníků </t>
    </r>
    <r>
      <rPr>
        <sz val="11"/>
        <rFont val="Calibri  "/>
        <charset val="238"/>
      </rPr>
      <t>soutěže KRAJSKÁ úroveň</t>
    </r>
  </si>
  <si>
    <t xml:space="preserve">Umístění žáka(ů) školy - 
ÚSTŘEDNÍ úroveň 
</t>
  </si>
  <si>
    <r>
      <t xml:space="preserve">Počet zúčastněných žáků/týmů školy - </t>
    </r>
    <r>
      <rPr>
        <sz val="11"/>
        <rFont val="Calibri  "/>
        <charset val="238"/>
      </rPr>
      <t>ÚSTŘEDNÍ úroveň</t>
    </r>
  </si>
  <si>
    <r>
      <rPr>
        <b/>
        <sz val="11"/>
        <rFont val="Calibri  "/>
        <charset val="238"/>
      </rPr>
      <t>Počet všech účastníků</t>
    </r>
    <r>
      <rPr>
        <sz val="11"/>
        <rFont val="Calibri  "/>
        <charset val="238"/>
      </rPr>
      <t xml:space="preserve"> soutěže ÚSTŘEDNÍ úroveň</t>
    </r>
  </si>
  <si>
    <t xml:space="preserve">Umístění žák(ů) školy -
MEZINÁRODNÍ úroveň 
</t>
  </si>
  <si>
    <r>
      <rPr>
        <b/>
        <sz val="11"/>
        <rFont val="Calibri  "/>
        <charset val="238"/>
      </rPr>
      <t>Počet zúčastněných žáků/týmů školy -</t>
    </r>
    <r>
      <rPr>
        <sz val="11"/>
        <rFont val="Calibri  "/>
        <charset val="238"/>
      </rPr>
      <t xml:space="preserve"> MEZINÁRODNÍ úroveň</t>
    </r>
  </si>
  <si>
    <r>
      <rPr>
        <b/>
        <sz val="11"/>
        <color theme="1"/>
        <rFont val="Calibri  "/>
        <charset val="238"/>
      </rPr>
      <t xml:space="preserve">Počet všech účastníků soutěže </t>
    </r>
    <r>
      <rPr>
        <sz val="11"/>
        <color theme="1"/>
        <rFont val="Calibri  "/>
        <charset val="238"/>
      </rPr>
      <t xml:space="preserve">- MEZINÁRODNÍ úroveň </t>
    </r>
  </si>
  <si>
    <t>OCENĚNÍ žáků školy v mezinárodní soutěži</t>
  </si>
  <si>
    <t>týmová</t>
  </si>
  <si>
    <t>Tabulku je doporučeno vyplňovat průběžně během celého školního roku.</t>
  </si>
  <si>
    <t>Další vzdělávání pracovníků školy</t>
  </si>
  <si>
    <r>
      <t xml:space="preserve">Celkový </t>
    </r>
    <r>
      <rPr>
        <b/>
        <sz val="11"/>
        <color rgb="FFFF0000"/>
        <rFont val="Calibri  "/>
        <charset val="238"/>
      </rPr>
      <t xml:space="preserve">přepočtený </t>
    </r>
    <r>
      <rPr>
        <b/>
        <sz val="11"/>
        <rFont val="Calibri  "/>
        <charset val="238"/>
      </rPr>
      <t xml:space="preserve">počet pracovníků školy k 30. 9. (SŠ/konzervatoře),  a k 31. 10. (u VOŠ): </t>
    </r>
  </si>
  <si>
    <t>pedagogičtí:</t>
  </si>
  <si>
    <t>nepedagogičtí:</t>
  </si>
  <si>
    <r>
      <t xml:space="preserve">Celkový počet pracovníků školy </t>
    </r>
    <r>
      <rPr>
        <b/>
        <sz val="11"/>
        <color rgb="FFFF0000"/>
        <rFont val="Calibri  "/>
        <charset val="238"/>
      </rPr>
      <t>(fyzických osob)</t>
    </r>
    <r>
      <rPr>
        <b/>
        <sz val="11"/>
        <rFont val="Calibri  "/>
        <charset val="238"/>
      </rPr>
      <t xml:space="preserve"> k 30. 9. (SŠ/Konzervatoř) a k 31.10. (u VOŠ):</t>
    </r>
  </si>
  <si>
    <r>
      <t xml:space="preserve">Kvalifikovanost </t>
    </r>
    <r>
      <rPr>
        <b/>
        <sz val="14"/>
        <color rgb="FFFF0000"/>
        <rFont val="Calibri  "/>
        <charset val="238"/>
      </rPr>
      <t xml:space="preserve">pedagogických pracovníků </t>
    </r>
    <r>
      <rPr>
        <b/>
        <sz val="14"/>
        <color theme="1"/>
        <rFont val="Calibri  "/>
        <charset val="238"/>
      </rPr>
      <t>(přepočet na plně zaměstnané)</t>
    </r>
  </si>
  <si>
    <t>Kvalifikovanost  PP</t>
  </si>
  <si>
    <t>Přepočtený počet PP včetně externistů</t>
  </si>
  <si>
    <t>Podíl kvalifikovaných
v %</t>
  </si>
  <si>
    <t>Kvalifikovaní</t>
  </si>
  <si>
    <t>Nekvalifikovaní</t>
  </si>
  <si>
    <t>Celkový součet přepočtených PP</t>
  </si>
  <si>
    <t>Průměrný věk pedagogického sboru</t>
  </si>
  <si>
    <t>Pracovníci školy</t>
  </si>
  <si>
    <t>Typ vzdělávací akce</t>
  </si>
  <si>
    <t>Název vzdělávací akce</t>
  </si>
  <si>
    <t>Způsob financování vzdělávání</t>
  </si>
  <si>
    <t>Celková časová dotace na vzdělávací akci</t>
  </si>
  <si>
    <t>Počet absolvovaných hodin vzdělávání ve sledovaném období</t>
  </si>
  <si>
    <t>Počet zúčastněných
pracovníků</t>
  </si>
  <si>
    <t>Celkový počet vzdělávacích akcí ve sledovaném školním roce:</t>
  </si>
  <si>
    <r>
      <t>Celkový počet fyzických osob=pedagogických pracovníků, kteří se účastnili DVPP v daném školním roce</t>
    </r>
    <r>
      <rPr>
        <b/>
        <sz val="11"/>
        <color theme="1"/>
        <rFont val="Calibri  "/>
        <charset val="238"/>
      </rPr>
      <t xml:space="preserve"> </t>
    </r>
    <r>
      <rPr>
        <b/>
        <sz val="11"/>
        <color rgb="FFFF0000"/>
        <rFont val="Calibri  "/>
        <charset val="238"/>
      </rPr>
      <t>(bez vzdělávacích akcí typu "sborovna")</t>
    </r>
  </si>
  <si>
    <t>Celkový počet fyzických osob=NEpedagogických pracovníků, kteří se účastnili DV v daném školním roce</t>
  </si>
  <si>
    <r>
      <t>Celoživotní vzděláván</t>
    </r>
    <r>
      <rPr>
        <b/>
        <sz val="20"/>
        <rFont val="Calibri  "/>
        <charset val="238"/>
      </rPr>
      <t>í*</t>
    </r>
    <r>
      <rPr>
        <b/>
        <sz val="20"/>
        <color theme="1"/>
        <rFont val="Calibri  "/>
        <charset val="238"/>
      </rPr>
      <t xml:space="preserve"> </t>
    </r>
  </si>
  <si>
    <t>* netýká se vzdělávání žáků/studentů v rámci běžné výuky, ani DVPP.</t>
  </si>
  <si>
    <t xml:space="preserve">Typ akce CŽV </t>
  </si>
  <si>
    <t>Název akce CŽV</t>
  </si>
  <si>
    <t>Rozsah akce</t>
  </si>
  <si>
    <t>Počet 
účastníků akce</t>
  </si>
  <si>
    <t>Celkový počet akcí a průměrný počet účastníků na jednu akci celoživotního vzdělávání:</t>
  </si>
  <si>
    <t>Forma spolupráce</t>
  </si>
  <si>
    <t>Název spolupracující organizace</t>
  </si>
  <si>
    <t>Typ organizace</t>
  </si>
  <si>
    <t>Realizace jednotných závěrečných zkoušek</t>
  </si>
  <si>
    <t>Realizace maturitních zkoušek</t>
  </si>
  <si>
    <t>Realizace obsahu vzdělávání</t>
  </si>
  <si>
    <t>Náborové aktivity</t>
  </si>
  <si>
    <t>Stipendia</t>
  </si>
  <si>
    <t>Materiální a finanční podpora</t>
  </si>
  <si>
    <t>Aktualizace obsahu vzdělávání</t>
  </si>
  <si>
    <t>Odborný výcvik*</t>
  </si>
  <si>
    <t xml:space="preserve">Cvičení* </t>
  </si>
  <si>
    <t>Učební, odborná, umělecká praxe*</t>
  </si>
  <si>
    <t>Sportovní příprava*</t>
  </si>
  <si>
    <t>Jiná</t>
  </si>
  <si>
    <r>
      <t xml:space="preserve">Počet žáků školy účastnících se </t>
    </r>
    <r>
      <rPr>
        <b/>
        <sz val="11"/>
        <color rgb="FFFF0000"/>
        <rFont val="Calibri  "/>
        <charset val="238"/>
      </rPr>
      <t>Praktického vyučování*</t>
    </r>
    <r>
      <rPr>
        <b/>
        <sz val="11"/>
        <rFont val="Calibri  "/>
        <charset val="238"/>
      </rPr>
      <t xml:space="preserve"> ve spolupracující organizaci</t>
    </r>
  </si>
  <si>
    <t>x</t>
  </si>
  <si>
    <r>
      <t xml:space="preserve">Celkový počet žáků školy účastnících se </t>
    </r>
    <r>
      <rPr>
        <b/>
        <sz val="11"/>
        <color rgb="FFFF0000"/>
        <rFont val="Calibri  "/>
        <charset val="238"/>
      </rPr>
      <t>praktického vyučován</t>
    </r>
    <r>
      <rPr>
        <sz val="11"/>
        <color rgb="FFFF0000"/>
        <rFont val="Calibri  "/>
        <charset val="238"/>
      </rPr>
      <t xml:space="preserve">í </t>
    </r>
    <r>
      <rPr>
        <b/>
        <sz val="11"/>
        <color rgb="FFFF0000"/>
        <rFont val="Calibri  "/>
        <charset val="238"/>
      </rPr>
      <t>ve všech</t>
    </r>
    <r>
      <rPr>
        <sz val="11"/>
        <color rgb="FFFF0000"/>
        <rFont val="Calibri  "/>
        <charset val="238"/>
      </rPr>
      <t xml:space="preserve"> se školou </t>
    </r>
    <r>
      <rPr>
        <b/>
        <sz val="11"/>
        <color rgb="FFFF0000"/>
        <rFont val="Calibri  "/>
        <charset val="238"/>
      </rPr>
      <t>spolupracujících organizacích</t>
    </r>
  </si>
  <si>
    <t xml:space="preserve">Webové  stránky školy </t>
  </si>
  <si>
    <t>Standard webu školy</t>
  </si>
  <si>
    <t xml:space="preserve">1. Škola má webové stránky </t>
  </si>
  <si>
    <t xml:space="preserve">2. Škola má vlastní doménu 2. řádu v národní doméně (*.cz, nebo .eu) </t>
  </si>
  <si>
    <t>3. Webové stránky školy jsou přístupné výhradně přes protokol https</t>
  </si>
  <si>
    <t>4. Web neobsahuje žádnou reklamu</t>
  </si>
  <si>
    <t>5. Používání otevřených formátů - dokumenty ke stažení jsou nabízeny v otevřených formátech (např. RTF, PDF, ODT, EPUB, HTM)</t>
  </si>
  <si>
    <t>6. Titulní stránka a záhlaví webu obsahuje: název a logo školy</t>
  </si>
  <si>
    <t>7. Logo „Příspěvková organizace Moravskoslezského kraje“ s odkazem na jeho stránky – umístění na každé stránce webu</t>
  </si>
  <si>
    <t>8. Hlavní kontaktní údaje na každé stránce</t>
  </si>
  <si>
    <t>9. Povinně zveřejňované informace</t>
  </si>
  <si>
    <t>10. Kontakty na vedení školy, učitele příp. další zaměstnance školy</t>
  </si>
  <si>
    <t xml:space="preserve">11. Nabídka studia ve škole </t>
  </si>
  <si>
    <t>12. Historie školy</t>
  </si>
  <si>
    <t xml:space="preserve">13. Výroční zprávy školy </t>
  </si>
  <si>
    <t xml:space="preserve">14. Inspekční zprávy ČŠI nebo odkazy na tyto zprávy </t>
  </si>
  <si>
    <t>15. Přístup do školního informačního systému</t>
  </si>
  <si>
    <t xml:space="preserve">16. Přístup k rozvrhu vyučovacích hodin včetně změn </t>
  </si>
  <si>
    <t xml:space="preserve">17. Nabídka služeb a volnočasových aktivit realizovaných školou </t>
  </si>
  <si>
    <t>Vlastnosti webu školy</t>
  </si>
  <si>
    <r>
      <t xml:space="preserve">Webové stránky jsou </t>
    </r>
    <r>
      <rPr>
        <b/>
        <sz val="11"/>
        <color theme="1"/>
        <rFont val="Calibri  "/>
        <charset val="238"/>
      </rPr>
      <t>responzivní</t>
    </r>
    <r>
      <rPr>
        <sz val="11"/>
        <color theme="1"/>
        <rFont val="Calibri  "/>
        <charset val="238"/>
      </rPr>
      <t xml:space="preserve"> </t>
    </r>
  </si>
  <si>
    <r>
      <rPr>
        <b/>
        <sz val="11"/>
        <color theme="1"/>
        <rFont val="Calibri  "/>
        <charset val="238"/>
      </rPr>
      <t>Jednotný design</t>
    </r>
    <r>
      <rPr>
        <sz val="11"/>
        <color theme="1"/>
        <rFont val="Calibri  "/>
        <charset val="238"/>
      </rPr>
      <t xml:space="preserve"> webu</t>
    </r>
  </si>
  <si>
    <r>
      <t xml:space="preserve">Webové stránky umožňují </t>
    </r>
    <r>
      <rPr>
        <b/>
        <sz val="11"/>
        <color theme="1"/>
        <rFont val="Calibri  "/>
        <charset val="238"/>
      </rPr>
      <t xml:space="preserve">fulltextové vyhledávání </t>
    </r>
  </si>
  <si>
    <r>
      <t>Při vyhledávaní regulárního výrazu</t>
    </r>
    <r>
      <rPr>
        <b/>
        <sz val="11"/>
        <color theme="1"/>
        <rFont val="Calibri  "/>
        <charset val="238"/>
      </rPr>
      <t xml:space="preserve"> "střední škola/název města" </t>
    </r>
    <r>
      <rPr>
        <sz val="11"/>
        <color theme="1"/>
        <rFont val="Calibri  "/>
        <charset val="238"/>
      </rPr>
      <t xml:space="preserve">se webové stránky školy ve vyhledávačích </t>
    </r>
    <r>
      <rPr>
        <b/>
        <sz val="11"/>
        <color theme="1"/>
        <rFont val="Calibri  "/>
        <charset val="238"/>
      </rPr>
      <t xml:space="preserve">Google a Seznam </t>
    </r>
    <r>
      <rPr>
        <sz val="11"/>
        <color theme="1"/>
        <rFont val="Calibri  "/>
        <charset val="238"/>
      </rPr>
      <t xml:space="preserve">zobrazí </t>
    </r>
    <r>
      <rPr>
        <b/>
        <sz val="11"/>
        <color theme="1"/>
        <rFont val="Calibri  "/>
        <charset val="238"/>
      </rPr>
      <t>na první straně</t>
    </r>
  </si>
  <si>
    <t>Webové stránky jsou validní a splňují standardy W3C  - https://validator.w3.org/</t>
  </si>
  <si>
    <r>
      <rPr>
        <b/>
        <sz val="11"/>
        <color theme="1"/>
        <rFont val="Calibri  "/>
        <charset val="238"/>
      </rPr>
      <t>Četnost příspěvků</t>
    </r>
    <r>
      <rPr>
        <sz val="11"/>
        <color theme="1"/>
        <rFont val="Calibri  "/>
        <charset val="238"/>
      </rPr>
      <t xml:space="preserve"> (aktuálnost webu)
průměr </t>
    </r>
    <r>
      <rPr>
        <b/>
        <sz val="11"/>
        <color theme="1"/>
        <rFont val="Calibri  "/>
        <charset val="238"/>
      </rPr>
      <t>4 příspěvky /měsíc</t>
    </r>
  </si>
  <si>
    <t>září</t>
  </si>
  <si>
    <t>suma příspěvků za 3 měsíce</t>
  </si>
  <si>
    <t>průměr příspěvků za 3 měsíce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</si>
  <si>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</si>
  <si>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</si>
  <si>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</si>
  <si>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</si>
  <si>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</si>
  <si>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</si>
  <si>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</si>
  <si>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</si>
  <si>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</si>
  <si>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Sociální sítě školy</t>
  </si>
  <si>
    <t>1.</t>
  </si>
  <si>
    <t>2.</t>
  </si>
  <si>
    <t>3.</t>
  </si>
  <si>
    <t>4.</t>
  </si>
  <si>
    <t>Oficiální školní sociální síť</t>
  </si>
  <si>
    <t>Má-li škola navíc jinou oficiální sociální síť než je vyjmenováno v nabídce (vypište):</t>
  </si>
  <si>
    <r>
      <rPr>
        <b/>
        <sz val="11"/>
        <color theme="1"/>
        <rFont val="Calibri  "/>
        <charset val="238"/>
      </rPr>
      <t>Četnost příspěvků</t>
    </r>
    <r>
      <rPr>
        <sz val="11"/>
        <color theme="1"/>
        <rFont val="Calibri  "/>
        <charset val="238"/>
      </rPr>
      <t xml:space="preserve"> (aktuálnost soc.sítí)
průměr</t>
    </r>
    <r>
      <rPr>
        <b/>
        <sz val="11"/>
        <color theme="1"/>
        <rFont val="Calibri  "/>
        <charset val="238"/>
      </rPr>
      <t xml:space="preserve"> 8</t>
    </r>
    <r>
      <rPr>
        <sz val="11"/>
        <color theme="1"/>
        <rFont val="Calibri  "/>
        <charset val="238"/>
      </rPr>
      <t xml:space="preserve"> </t>
    </r>
    <r>
      <rPr>
        <b/>
        <sz val="11"/>
        <color theme="1"/>
        <rFont val="Calibri  "/>
        <charset val="238"/>
      </rPr>
      <t>příspěvků /měsíc</t>
    </r>
  </si>
  <si>
    <t>Prezentace školy na veřejnosti</t>
  </si>
  <si>
    <t>Typ akce</t>
  </si>
  <si>
    <t>Název akce</t>
  </si>
  <si>
    <t>Četnost akce za školní rok</t>
  </si>
  <si>
    <t>Charakter akce</t>
  </si>
  <si>
    <t>Prezentační aktivity školy směrem k veřejnosti</t>
  </si>
  <si>
    <t>Seznamy do "roletek"</t>
  </si>
  <si>
    <r>
      <t xml:space="preserve">Role v projektu </t>
    </r>
    <r>
      <rPr>
        <b/>
        <i/>
        <sz val="11"/>
        <color theme="4" tint="-0.249977111117893"/>
        <rFont val="Tahoma"/>
        <family val="2"/>
        <charset val="238"/>
      </rPr>
      <t>Projektová činnost školy</t>
    </r>
  </si>
  <si>
    <t>Dopad dotace na druh školy</t>
  </si>
  <si>
    <r>
      <t xml:space="preserve">Výčet aktivit </t>
    </r>
    <r>
      <rPr>
        <b/>
        <i/>
        <sz val="11"/>
        <color theme="4" tint="-0.249977111117893"/>
        <rFont val="Tahoma"/>
        <family val="2"/>
        <charset val="238"/>
      </rPr>
      <t>v rámci výuky</t>
    </r>
  </si>
  <si>
    <t>Kontrol. činn. dalších subjektů</t>
  </si>
  <si>
    <t>list: "MZ_spol_12.11."</t>
  </si>
  <si>
    <t>vedoucí partner</t>
  </si>
  <si>
    <t xml:space="preserve">SŠ   </t>
  </si>
  <si>
    <t>EVVO</t>
  </si>
  <si>
    <t>Časový rozsah aktivit</t>
  </si>
  <si>
    <t>Finanční 
úřad</t>
  </si>
  <si>
    <t>Bez závad</t>
  </si>
  <si>
    <t>Typ zkoušky</t>
  </si>
  <si>
    <t>partner</t>
  </si>
  <si>
    <t>VOŠ</t>
  </si>
  <si>
    <t>Prevence</t>
  </si>
  <si>
    <t>půldenní</t>
  </si>
  <si>
    <t>Krajská 
hygienická 
stanice</t>
  </si>
  <si>
    <t>Drobné závady formálního charakteru</t>
  </si>
  <si>
    <t>povinná</t>
  </si>
  <si>
    <t>partner v krajském projektu</t>
  </si>
  <si>
    <t>SŠ a VOŠ</t>
  </si>
  <si>
    <t>Výchovné a kariérové poradenství</t>
  </si>
  <si>
    <t>jednodenní</t>
  </si>
  <si>
    <t>ČSSZ</t>
  </si>
  <si>
    <t>Závady s opatřením (stručně popište v poznámce)</t>
  </si>
  <si>
    <t>nepovinná</t>
  </si>
  <si>
    <t>žadatel</t>
  </si>
  <si>
    <t>Konzervatoř</t>
  </si>
  <si>
    <t>Školní exkurze</t>
  </si>
  <si>
    <t>vícedenní</t>
  </si>
  <si>
    <t>Zdravotní pojišťovna</t>
  </si>
  <si>
    <t>Školní poznávací výjezdy do zahraničí</t>
  </si>
  <si>
    <t>Inspektorát BOZP</t>
  </si>
  <si>
    <t>Forma zkoušky</t>
  </si>
  <si>
    <t>Aktivní partnerství se zahraniční školou (např. eTwinning)</t>
  </si>
  <si>
    <t>Poskytovatel dotace (blíže identifikujte)</t>
  </si>
  <si>
    <t xml:space="preserve">ústní zkouška před zkušební komisí </t>
  </si>
  <si>
    <t xml:space="preserve">Beseda s odborníkem z oboru </t>
  </si>
  <si>
    <t>Kontroly z KÚ</t>
  </si>
  <si>
    <t>písemná zkouška</t>
  </si>
  <si>
    <t>Přijámací řízení VOŠ</t>
  </si>
  <si>
    <t>Vzdělávání žáků v reálném prostředí (mimo školu)</t>
  </si>
  <si>
    <t>Jiný (blíže identifikujte)</t>
  </si>
  <si>
    <t>maturitní práce a její obhajoba před zkušební komisí</t>
  </si>
  <si>
    <t>Druh pracovníka školy</t>
  </si>
  <si>
    <t>Formy vzdělání</t>
  </si>
  <si>
    <t>Adaptační kurz</t>
  </si>
  <si>
    <t>Školní rok</t>
  </si>
  <si>
    <t>od</t>
  </si>
  <si>
    <t>do</t>
  </si>
  <si>
    <t>praktická zkouška</t>
  </si>
  <si>
    <t>Ředitel</t>
  </si>
  <si>
    <t xml:space="preserve">Denní </t>
  </si>
  <si>
    <t>Sportovně-turistický kurz</t>
  </si>
  <si>
    <t>2018/2019</t>
  </si>
  <si>
    <t>Typ akce CŽV</t>
  </si>
  <si>
    <t>zkouška v jazyce národnostní menšiny</t>
  </si>
  <si>
    <t>Pedagogický pracovník</t>
  </si>
  <si>
    <t>Kombinovaná</t>
  </si>
  <si>
    <t xml:space="preserve">Zprostředkování certifikátů žákům  </t>
  </si>
  <si>
    <t>2019/2020</t>
  </si>
  <si>
    <t>Rekvalifikace</t>
  </si>
  <si>
    <t>kombinace dvou nebo více forem</t>
  </si>
  <si>
    <t>Nepedagogický pracovník</t>
  </si>
  <si>
    <t>Kulturní akce</t>
  </si>
  <si>
    <t>2020/2021</t>
  </si>
  <si>
    <t>Příprava na vykonání zkoušky podle Národní soustavy kvalifikací</t>
  </si>
  <si>
    <t>Sborovna</t>
  </si>
  <si>
    <t>Jiná (specifikujte v Názvu akce)</t>
  </si>
  <si>
    <t>2021/2022</t>
  </si>
  <si>
    <t>Odborné vzdělávání pro zaměstnavatele</t>
  </si>
  <si>
    <t>Nahrazující zkouška z cizího jazyka</t>
  </si>
  <si>
    <t>Zkoušky podle zákona 179/2006 Sb. v platném znění</t>
  </si>
  <si>
    <t>Odborné vzdělávání</t>
  </si>
  <si>
    <t xml:space="preserve">prezenční </t>
  </si>
  <si>
    <r>
      <t xml:space="preserve">Výčet aktivit </t>
    </r>
    <r>
      <rPr>
        <b/>
        <i/>
        <sz val="11"/>
        <color theme="4" tint="-0.249977111117893"/>
        <rFont val="Tahoma"/>
        <family val="2"/>
        <charset val="238"/>
      </rPr>
      <t>nad rámec výuky</t>
    </r>
  </si>
  <si>
    <t>2023/2024</t>
  </si>
  <si>
    <t>Zájmové vzdělávání pro veřejnost (např. jazykové kurzy, keramika, apod.)</t>
  </si>
  <si>
    <t>Osobnostní vzdělávání</t>
  </si>
  <si>
    <t>distanční (online)</t>
  </si>
  <si>
    <t>Kroužky pro žáky školy (realizované mimo projekty)</t>
  </si>
  <si>
    <t>Vzdělávání v oblasti ICT dovedností (na objednávku firem i zájmové pro občany)</t>
  </si>
  <si>
    <t>DVVP realizované školou pro jiné subjekty</t>
  </si>
  <si>
    <t>kombinované (prezenční + distanční)</t>
  </si>
  <si>
    <t>Aktivity pro jiné školy (ZŠ, MŠ)</t>
  </si>
  <si>
    <t>Kont.č. dalších subj._fin.</t>
  </si>
  <si>
    <t>Vzdělávání seniorů</t>
  </si>
  <si>
    <t>Španělský jazyk</t>
  </si>
  <si>
    <t>Doučování žáků</t>
  </si>
  <si>
    <t>Občanské vzdělávání</t>
  </si>
  <si>
    <t>Časová dotace na vzdělávací akci</t>
  </si>
  <si>
    <t xml:space="preserve">Projektová činnost žáků </t>
  </si>
  <si>
    <t xml:space="preserve">  Střední škola</t>
  </si>
  <si>
    <t>Čeština pro cizince - zkoušky</t>
  </si>
  <si>
    <r>
      <t>jiný jazyk</t>
    </r>
    <r>
      <rPr>
        <i/>
        <sz val="11"/>
        <color theme="1"/>
        <rFont val="Tahoma"/>
        <family val="2"/>
        <charset val="238"/>
      </rPr>
      <t xml:space="preserve"> - pod tabulku uveďte jaký…</t>
    </r>
  </si>
  <si>
    <t>Vědecká 
činnost žáků</t>
  </si>
  <si>
    <t xml:space="preserve">  Konzervatoř</t>
  </si>
  <si>
    <t>DVPP realizované školou</t>
  </si>
  <si>
    <t>Dobrovolnická 
činnost žáků</t>
  </si>
  <si>
    <t xml:space="preserve">  VOŠ</t>
  </si>
  <si>
    <t>Jiná (specifikujte v názvu akce)</t>
  </si>
  <si>
    <t>Účast žáků 
v DofE</t>
  </si>
  <si>
    <t>Stav projektu</t>
  </si>
  <si>
    <t>Zprostředkování certifikátů žákům během studia (jazykové, odborné)</t>
  </si>
  <si>
    <t>v realizaci</t>
  </si>
  <si>
    <r>
      <t xml:space="preserve">Rozsah akce - </t>
    </r>
    <r>
      <rPr>
        <b/>
        <sz val="11"/>
        <color theme="4" tint="-0.249977111117893"/>
        <rFont val="Tahoma"/>
        <family val="2"/>
        <charset val="238"/>
      </rPr>
      <t>celoživotní vzdělávání</t>
    </r>
  </si>
  <si>
    <t>Zprostředkování pracovních stáží žáků 
ve firmách</t>
  </si>
  <si>
    <t>ukončen v daném školním roce</t>
  </si>
  <si>
    <t>Jednorázová akce</t>
  </si>
  <si>
    <t>Organizace soutěží (sportovní, kulturní, jazykové)</t>
  </si>
  <si>
    <t>v udržitelnosti</t>
  </si>
  <si>
    <t>Dlouhodobá akce</t>
  </si>
  <si>
    <t>Celoroční akce</t>
  </si>
  <si>
    <t>Žáci/studenti</t>
  </si>
  <si>
    <t>stejní</t>
  </si>
  <si>
    <t>různí</t>
  </si>
  <si>
    <t>ocenění žáků školy v mezinárodní soutěži</t>
  </si>
  <si>
    <t>předmětová</t>
  </si>
  <si>
    <t>postupová</t>
  </si>
  <si>
    <t xml:space="preserve">Způsob finacování vzdělávání:  </t>
  </si>
  <si>
    <t>zlatá medaile</t>
  </si>
  <si>
    <t xml:space="preserve">umělecká </t>
  </si>
  <si>
    <t>nepostupová (jednorázová)</t>
  </si>
  <si>
    <t>rozpočet školy</t>
  </si>
  <si>
    <t>stříbrná mediale</t>
  </si>
  <si>
    <t>sportovní</t>
  </si>
  <si>
    <t>mimorozpočtové zdroje</t>
  </si>
  <si>
    <t>bronzová medaile</t>
  </si>
  <si>
    <t>ostatní</t>
  </si>
  <si>
    <t>bezplatné</t>
  </si>
  <si>
    <t>čestné uznání</t>
  </si>
  <si>
    <t>TOP5</t>
  </si>
  <si>
    <t>Spolupráce školy s externími subjekty - formy spolupráce</t>
  </si>
  <si>
    <t>TOP10</t>
  </si>
  <si>
    <t>cena MŠMT</t>
  </si>
  <si>
    <t>prezenční</t>
  </si>
  <si>
    <t>kombinovaná (prezenč.+distanč.)</t>
  </si>
  <si>
    <t>Cvičení*</t>
  </si>
  <si>
    <t>Učební praxe*</t>
  </si>
  <si>
    <t>Odborná praxe*</t>
  </si>
  <si>
    <t>Umělecká praxe*</t>
  </si>
  <si>
    <t>Exelence SŠ</t>
  </si>
  <si>
    <t xml:space="preserve">Typ spolupracující organizace </t>
  </si>
  <si>
    <t>Skupiny</t>
  </si>
  <si>
    <t>zařazení soutěže do Excelence/ Forma spolupráce</t>
  </si>
  <si>
    <t>Soukromá firma</t>
  </si>
  <si>
    <t>Úspěcha žáků v soutěžích</t>
  </si>
  <si>
    <t>Skupina 1</t>
  </si>
  <si>
    <t>ANO</t>
  </si>
  <si>
    <t>Spolupráce s obcí (městem)</t>
  </si>
  <si>
    <t>krajská úroveň</t>
  </si>
  <si>
    <t>Skupina 2</t>
  </si>
  <si>
    <t>NE</t>
  </si>
  <si>
    <t>Vzdělávací instituce</t>
  </si>
  <si>
    <t>Skupina 3</t>
  </si>
  <si>
    <t>Mateřská škola</t>
  </si>
  <si>
    <t>Skupina 4</t>
  </si>
  <si>
    <t>Charakter soutěže dle účasti soutěžících</t>
  </si>
  <si>
    <t>Základní škola</t>
  </si>
  <si>
    <t>Skupina 5</t>
  </si>
  <si>
    <t>individuální</t>
  </si>
  <si>
    <t>Střední škola</t>
  </si>
  <si>
    <t>Národní úroveň</t>
  </si>
  <si>
    <t>Skupina 6</t>
  </si>
  <si>
    <t>Vyšší odborná škola</t>
  </si>
  <si>
    <t>Vysoká škola</t>
  </si>
  <si>
    <t>Image školy</t>
  </si>
  <si>
    <t>Hospodářská komora</t>
  </si>
  <si>
    <t>Spolek</t>
  </si>
  <si>
    <t>FACEBOOK</t>
  </si>
  <si>
    <t>Nezisková organizace</t>
  </si>
  <si>
    <t>5.</t>
  </si>
  <si>
    <t>INSTAGRAM</t>
  </si>
  <si>
    <t>6.</t>
  </si>
  <si>
    <t>TWITTER</t>
  </si>
  <si>
    <t>Mezinárodní úroveň</t>
  </si>
  <si>
    <t>LinkedIN</t>
  </si>
  <si>
    <t>Den otevřených dveří</t>
  </si>
  <si>
    <t>Burza povolání (veletrhy škol)</t>
  </si>
  <si>
    <t>Prezentace oborů školy MŠ, ZŠ žákům</t>
  </si>
  <si>
    <t>Zařazení mezi soutěže a přehlídky zveřejěné v informativním seznamu MŠMT</t>
  </si>
  <si>
    <t>Specifikace akce</t>
  </si>
  <si>
    <t>Jednorázová</t>
  </si>
  <si>
    <t>7.</t>
  </si>
  <si>
    <t>Opakující se v rámci roku</t>
  </si>
  <si>
    <t>8.</t>
  </si>
  <si>
    <t>Každoroční</t>
  </si>
  <si>
    <t>9.</t>
  </si>
  <si>
    <t>10.</t>
  </si>
  <si>
    <t>Formy praktického vyučování</t>
  </si>
  <si>
    <t xml:space="preserve">škola má webové stránky </t>
  </si>
  <si>
    <t>REDIZO</t>
  </si>
  <si>
    <t>IČ</t>
  </si>
  <si>
    <t>Název zařízení</t>
  </si>
  <si>
    <t>Ulice čp/čo</t>
  </si>
  <si>
    <t>Místo</t>
  </si>
  <si>
    <t>PSČ</t>
  </si>
  <si>
    <t>Zástupce</t>
  </si>
  <si>
    <t>Asistentka</t>
  </si>
  <si>
    <t>Ekonom</t>
  </si>
  <si>
    <t>Telefon</t>
  </si>
  <si>
    <t>Email</t>
  </si>
  <si>
    <t>WWW</t>
  </si>
  <si>
    <t>Albrechtova střední škola, Český Těšín, příspěvková organizace</t>
  </si>
  <si>
    <t>Tyršova 611/2</t>
  </si>
  <si>
    <t>Český Těšín</t>
  </si>
  <si>
    <t>737 01</t>
  </si>
  <si>
    <t>Ing. Vanda Palowská</t>
  </si>
  <si>
    <t>Ing. Alena Lacková</t>
  </si>
  <si>
    <t>Romana Mjartanová</t>
  </si>
  <si>
    <t>Ing. Halina Twardziková</t>
  </si>
  <si>
    <t xml:space="preserve">558425200 </t>
  </si>
  <si>
    <t>skola@albrechtovastredni.cz</t>
  </si>
  <si>
    <t>albrechtovastredni.cz</t>
  </si>
  <si>
    <t>Gymnázium, Frýdlant nad Ostravicí, nám. T. G. Masaryka 1260, příspěvková organizace</t>
  </si>
  <si>
    <t>Nám. T. G. Masaryka 1260</t>
  </si>
  <si>
    <t>Frýdlant nad Ostravicí</t>
  </si>
  <si>
    <t>739 11</t>
  </si>
  <si>
    <t>Ing. Petra Schwarzová</t>
  </si>
  <si>
    <t>PhDr. Jana Krenželoková</t>
  </si>
  <si>
    <t>Věra Šindlerová, DiS.</t>
  </si>
  <si>
    <t>Bc. Jana Šmírová</t>
  </si>
  <si>
    <t>gymfrydl@gymfrydl.cz</t>
  </si>
  <si>
    <t>www.gymfrydl.cz</t>
  </si>
  <si>
    <t>Gymnázium, Havířov-Město, Komenského 2, příspěvková organizace</t>
  </si>
  <si>
    <t>J. A. Komenského 328/2</t>
  </si>
  <si>
    <t>Havířov-Město</t>
  </si>
  <si>
    <t>736 01</t>
  </si>
  <si>
    <t>PhDr. Petr Šimek</t>
  </si>
  <si>
    <t>Mgr. Monika Bouchalová</t>
  </si>
  <si>
    <t>Ivana Glacová</t>
  </si>
  <si>
    <t>Ludmila Slivová</t>
  </si>
  <si>
    <t>gkh@gkh.cz</t>
  </si>
  <si>
    <t>www.gkh.cz</t>
  </si>
  <si>
    <t>Gymnázium, Havířov-Podlesí, příspěvková organizace</t>
  </si>
  <si>
    <t>Studentská 1198/11</t>
  </si>
  <si>
    <t>Havířov-Podlesí</t>
  </si>
  <si>
    <t>RNDr. Karel Foniok</t>
  </si>
  <si>
    <t>Mgr. Daniel Vachtarčík</t>
  </si>
  <si>
    <t>Lýdie Nogolová</t>
  </si>
  <si>
    <t>Marta Foldynová</t>
  </si>
  <si>
    <t>gymnazium@gsh.cz</t>
  </si>
  <si>
    <t>www.gsh.cz</t>
  </si>
  <si>
    <t>Gymnázium, Karviná, příspěvková organizace</t>
  </si>
  <si>
    <t>Mírová 1442/2</t>
  </si>
  <si>
    <t>Karviná - Nové Město</t>
  </si>
  <si>
    <t>735 06</t>
  </si>
  <si>
    <t>Mgr. Miloš Kučera</t>
  </si>
  <si>
    <t>Mgr. Alan Pieczonka</t>
  </si>
  <si>
    <t>Jana Vrbková</t>
  </si>
  <si>
    <t>Dana Sosnová</t>
  </si>
  <si>
    <t>kancelar@gym-karvina.cz</t>
  </si>
  <si>
    <t>www.gym-karvina.cz</t>
  </si>
  <si>
    <t>Gymnázium, Krnov, příspěvková organizace</t>
  </si>
  <si>
    <t>Smetanův okruh 19/2</t>
  </si>
  <si>
    <t>Krnov</t>
  </si>
  <si>
    <t>794 01</t>
  </si>
  <si>
    <t>Mgr. Vladimír Schreier</t>
  </si>
  <si>
    <t>Mgr. Silvie Mičinská</t>
  </si>
  <si>
    <t>Šárka Pitelková</t>
  </si>
  <si>
    <t>Anna Němcová</t>
  </si>
  <si>
    <t>sekretariat@gym-krnov.cz</t>
  </si>
  <si>
    <t>www.gymnasiumkrnov.cz</t>
  </si>
  <si>
    <t>Gymnázium, Nový Jičín, příspěvková organizace</t>
  </si>
  <si>
    <t>Palackého 1329/50</t>
  </si>
  <si>
    <t>Nový Jičín</t>
  </si>
  <si>
    <t>741 01</t>
  </si>
  <si>
    <t>Mgr. Zbyněk Kubičík</t>
  </si>
  <si>
    <t>Mgr. Patrik Kočí</t>
  </si>
  <si>
    <t>Radka Konvičková</t>
  </si>
  <si>
    <t>Josefina Bayerová</t>
  </si>
  <si>
    <t>reditelna@gnj.cz</t>
  </si>
  <si>
    <t>www.gnj.cz</t>
  </si>
  <si>
    <t>Gymnázium, Ostrava-Hrabůvka, příspěvková organizace</t>
  </si>
  <si>
    <t>Františka Hajdy 1429/34</t>
  </si>
  <si>
    <t>Ostrava-Hrabůvka</t>
  </si>
  <si>
    <t>700 30</t>
  </si>
  <si>
    <t>Mgr. Šárka Staníčková</t>
  </si>
  <si>
    <t>RNDr. Lukáš Slouka</t>
  </si>
  <si>
    <t>Monika Sikorová</t>
  </si>
  <si>
    <t>Ing. Lucie Horňáková</t>
  </si>
  <si>
    <t>kancelar@ghrabuvka.cz</t>
  </si>
  <si>
    <t>www.ghrabuvka.cz</t>
  </si>
  <si>
    <t>Gymnázium, Ostrava-Zábřeh, Volgogradská 6a, příspěvková organizace</t>
  </si>
  <si>
    <t>Volgogradská 2632/6a</t>
  </si>
  <si>
    <t>Ostrava-Zábřeh</t>
  </si>
  <si>
    <t>RNDr. Jiří Chmela</t>
  </si>
  <si>
    <t>Mgr. Petr Říman</t>
  </si>
  <si>
    <t>Jana Dvořáčková</t>
  </si>
  <si>
    <t>Ing. Anna Mičková</t>
  </si>
  <si>
    <t>info@gyvolgova.cz</t>
  </si>
  <si>
    <t>www.gvoz.cz</t>
  </si>
  <si>
    <t>Gymnázium, Třinec, příspěvková organizace</t>
  </si>
  <si>
    <t>Komenského 713</t>
  </si>
  <si>
    <t>Třinec</t>
  </si>
  <si>
    <t>739 61</t>
  </si>
  <si>
    <t>Mgr. Romana Cieslarová, Ph.D.</t>
  </si>
  <si>
    <t>RNDr. Bibiana Kučírková</t>
  </si>
  <si>
    <t>Marta Liszková</t>
  </si>
  <si>
    <t>Ing. Šárka Dudová</t>
  </si>
  <si>
    <t>sekretariat@gymtri.cz</t>
  </si>
  <si>
    <t>www.gymtri.cz</t>
  </si>
  <si>
    <t>Gymnázium a Obchodní akademie, Orlová, příspěvková organizace</t>
  </si>
  <si>
    <t>Masarykova třída 1313</t>
  </si>
  <si>
    <t>Orlová-Lutyně</t>
  </si>
  <si>
    <t>735 14</t>
  </si>
  <si>
    <t>Mgr. Pavel Kubínek</t>
  </si>
  <si>
    <t>Ing. Daniela Požárová</t>
  </si>
  <si>
    <t>Drahomíra Krzystková</t>
  </si>
  <si>
    <t>Bc. Helena Nováková</t>
  </si>
  <si>
    <t>kancelar@goa-orlova.cz</t>
  </si>
  <si>
    <t>www.goa-orlova.cz</t>
  </si>
  <si>
    <t>Gymnázium a Střední odborná škola, Frýdek-Místek, Cihelní 410, příspěvková organizace</t>
  </si>
  <si>
    <t>Cihelní 410</t>
  </si>
  <si>
    <t>Frýdek-Místek</t>
  </si>
  <si>
    <t>738 01</t>
  </si>
  <si>
    <t>Ing. Jaroslav Konečný</t>
  </si>
  <si>
    <t>PaedDr. Iva Krulikovská</t>
  </si>
  <si>
    <t>Lucie Sačková</t>
  </si>
  <si>
    <t>Ing. Petra Matzová</t>
  </si>
  <si>
    <t>skola@gsos.cz</t>
  </si>
  <si>
    <t>www.gsos.cz</t>
  </si>
  <si>
    <t>Gymnázium a Střední odborná škola, Rýmařov, příspěvková organizace</t>
  </si>
  <si>
    <t>Sokolovská 466/34</t>
  </si>
  <si>
    <t>Rýmařov</t>
  </si>
  <si>
    <t>795 01</t>
  </si>
  <si>
    <t>Mgr. Zdena Kovaříková</t>
  </si>
  <si>
    <t>Ing. Jiří Lisický</t>
  </si>
  <si>
    <t>Hana Černá</t>
  </si>
  <si>
    <t>Hana Zobalová</t>
  </si>
  <si>
    <t>info@gymsosrym.cz</t>
  </si>
  <si>
    <t>www.gymsosrym.cz</t>
  </si>
  <si>
    <t>Gymnázium a Střední průmyslová škola elektrotechniky a informatiky, Frenštát pod Radhoštěm, příspěvková organizace</t>
  </si>
  <si>
    <t>Křižíkova 1258</t>
  </si>
  <si>
    <t>Frenštát pod Radhoštěm</t>
  </si>
  <si>
    <t>744 01</t>
  </si>
  <si>
    <t>RNDr. Milena Vaverková</t>
  </si>
  <si>
    <t>Mgr. René Gráf</t>
  </si>
  <si>
    <t>Eva Holasová</t>
  </si>
  <si>
    <t>Ing. Jarmila Knězková</t>
  </si>
  <si>
    <t>frengp@frengp.cz</t>
  </si>
  <si>
    <t>www.frengp.cz</t>
  </si>
  <si>
    <t>Gymnázium Františka Živného, Bohumín, Jana Palacha 794, příspěvková organizace</t>
  </si>
  <si>
    <t>Jana Palacha 794</t>
  </si>
  <si>
    <t>Bohumín</t>
  </si>
  <si>
    <t>735 81</t>
  </si>
  <si>
    <t>PaedDr. Miroslav Bialoń</t>
  </si>
  <si>
    <t>PaedDr. Igor Drabina</t>
  </si>
  <si>
    <t>Ing. Jana Bosáková</t>
  </si>
  <si>
    <t>Ing.  Svatava Ledvoňová</t>
  </si>
  <si>
    <t>sekretariat@gym-bohumin.cz</t>
  </si>
  <si>
    <t>www.gym-bohumin.cz</t>
  </si>
  <si>
    <t>Gymnázium Hladnov a Jazyková škola s právem státní jazykové zkoušky, Ostrava, příspěvková organizace</t>
  </si>
  <si>
    <t>Hladnovská 1332/35</t>
  </si>
  <si>
    <t>Ostrava - Slezská Ostrava</t>
  </si>
  <si>
    <t>710 00</t>
  </si>
  <si>
    <t>Mgr. Daniel Kašička</t>
  </si>
  <si>
    <t>Mgr. Jiří Košťál</t>
  </si>
  <si>
    <t>Ladislava Ptoszková</t>
  </si>
  <si>
    <t>Bc. Irena Havlíková</t>
  </si>
  <si>
    <t>gymnazium@hladnov.cz</t>
  </si>
  <si>
    <t>www.hladnov.cz</t>
  </si>
  <si>
    <t>Gymnázium Josefa Božka, Český Těšín, příspěvková organizace</t>
  </si>
  <si>
    <t>Frýdecká 689/30</t>
  </si>
  <si>
    <t>RNDr. Tomáš Hudec</t>
  </si>
  <si>
    <t>Mgr. Radek Duda</t>
  </si>
  <si>
    <t>Gabriela Rybová</t>
  </si>
  <si>
    <t>Agáta Koždoňová</t>
  </si>
  <si>
    <t>sekretariat@gmct.cz</t>
  </si>
  <si>
    <t>www.gmct.cz</t>
  </si>
  <si>
    <t>Gymnázium Josefa Kainara, Hlučín, příspěvková organizace</t>
  </si>
  <si>
    <t>Dr. Ed. Beneše 586/7</t>
  </si>
  <si>
    <t>Hlučín</t>
  </si>
  <si>
    <t>748 01</t>
  </si>
  <si>
    <t>PhDr. Charlotta Grenarová</t>
  </si>
  <si>
    <t>Mgr. Helena Kapounová</t>
  </si>
  <si>
    <t>Bc. Sylva Brixová</t>
  </si>
  <si>
    <t>Ing. Kateřina Kočicová</t>
  </si>
  <si>
    <t>mail@ghlucin.cz</t>
  </si>
  <si>
    <t>www.ghlucin.cz</t>
  </si>
  <si>
    <t>Gymnázium Mikuláše Koperníka, Bílovec, příspěvková organizace</t>
  </si>
  <si>
    <t>17. listopadu 526/18</t>
  </si>
  <si>
    <t>Bílovec</t>
  </si>
  <si>
    <t>743 01</t>
  </si>
  <si>
    <t>Mgr. Pavel Mrva</t>
  </si>
  <si>
    <t>RNDr. Danuše Berkusová</t>
  </si>
  <si>
    <t>Ing. Šárka Klepáčková</t>
  </si>
  <si>
    <t>Ing. Zuzana Bialíková</t>
  </si>
  <si>
    <t>gbilovec@gmk.cz</t>
  </si>
  <si>
    <t>www.gmk.cz</t>
  </si>
  <si>
    <t>Gymnázium Olgy Havlové, Ostrava-Poruba, příspěvková organizace</t>
  </si>
  <si>
    <t>Marie Majerové 1691/4</t>
  </si>
  <si>
    <t>Ostrava-Poruba</t>
  </si>
  <si>
    <t>708 00</t>
  </si>
  <si>
    <t>Mgr. Jana Huvarová</t>
  </si>
  <si>
    <t>Mgr. Marta Freislerová</t>
  </si>
  <si>
    <t>Věra Seidlová</t>
  </si>
  <si>
    <t>Ing. Lenka Balonová</t>
  </si>
  <si>
    <t>reditel@gyohavl.cz</t>
  </si>
  <si>
    <t>www.gyohavl.cz</t>
  </si>
  <si>
    <t>Gymnázium Petra Bezruče, Frýdek-Místek, příspěvková organizace</t>
  </si>
  <si>
    <t>Československé armády 517</t>
  </si>
  <si>
    <t>Mgr. Radovan Gaura</t>
  </si>
  <si>
    <t>Jitka Pěkníková</t>
  </si>
  <si>
    <t>Ing. Věra Janecká</t>
  </si>
  <si>
    <t>sekretariat@gpbfm.cz</t>
  </si>
  <si>
    <t>www.gpbfm.cz</t>
  </si>
  <si>
    <t>Hotelová škola, Frenštát pod Radhoštěm, příspěvková organizace</t>
  </si>
  <si>
    <t>Mariánská 252</t>
  </si>
  <si>
    <t>RNDr. Ivo Herman</t>
  </si>
  <si>
    <t>Mgr. Bohuslava Krupicová</t>
  </si>
  <si>
    <t>Kamila Šálková</t>
  </si>
  <si>
    <t>Ing. Martina Synková</t>
  </si>
  <si>
    <t>sekretariat@hotelovkafren.cz</t>
  </si>
  <si>
    <t>www.hotelovkafren.cz</t>
  </si>
  <si>
    <t>Janáčkova konzervatoř v Ostravě, příspěvková organizace</t>
  </si>
  <si>
    <t>Českobratrská 958/40</t>
  </si>
  <si>
    <t>Ostrava - Moravská Ostrava</t>
  </si>
  <si>
    <t>702 00</t>
  </si>
  <si>
    <t>Mgr. Soňa Javůrková</t>
  </si>
  <si>
    <t>Mgr. Veronika Frýdlová</t>
  </si>
  <si>
    <t>Zlata Mravcová</t>
  </si>
  <si>
    <t>Ing. Jana Bednaříková</t>
  </si>
  <si>
    <t>Jazykové gymnázium Pavla Tigrida, Ostrava-Poruba, příspěvková organizace</t>
  </si>
  <si>
    <t>Gustava Klimenta 493/3</t>
  </si>
  <si>
    <t>Ing. Monika Kocháňová</t>
  </si>
  <si>
    <t>Mgr. Jaroslava Cvečková</t>
  </si>
  <si>
    <t>Mgr. Petra Řezáčová</t>
  </si>
  <si>
    <t>Ing. Eva Kiliánová</t>
  </si>
  <si>
    <t>profesor@jazgym.cz</t>
  </si>
  <si>
    <t>www.jazgym.cz</t>
  </si>
  <si>
    <t>Masarykova střední škola zemědělská a Vyšší odborná škola, Opava, příspěvková organizace</t>
  </si>
  <si>
    <t>Purkyňova 1654/12</t>
  </si>
  <si>
    <t>Opava</t>
  </si>
  <si>
    <t>746 01</t>
  </si>
  <si>
    <t>Ing. Arnošt Klein</t>
  </si>
  <si>
    <t>Ing. Jiří Kašný</t>
  </si>
  <si>
    <t>Bohdana Vitásková</t>
  </si>
  <si>
    <t>Miluše Kalinayová</t>
  </si>
  <si>
    <t>info@zemedelka-opava.cz</t>
  </si>
  <si>
    <t>www.zemedelka-opava.cz</t>
  </si>
  <si>
    <t>Masarykovo gymnázium, Příbor, příspěvková organizace</t>
  </si>
  <si>
    <t>Jičínská 528</t>
  </si>
  <si>
    <t>Příbor</t>
  </si>
  <si>
    <t>742 58</t>
  </si>
  <si>
    <t>Mgr. Pavel Kerekeš</t>
  </si>
  <si>
    <t>RNDr. Jarmila Heraltová</t>
  </si>
  <si>
    <t>Dana Dvořáková</t>
  </si>
  <si>
    <t>Ing. Jana Ištoková</t>
  </si>
  <si>
    <t>kancelar@gypri.cz</t>
  </si>
  <si>
    <t>www.gypri.cz</t>
  </si>
  <si>
    <t>Matiční gymnázium, Ostrava, příspěvková organizace</t>
  </si>
  <si>
    <t>Dr. Šmerala 2565/25</t>
  </si>
  <si>
    <t>Ostrava</t>
  </si>
  <si>
    <t>728 04</t>
  </si>
  <si>
    <t>Mgr. Ladislav Vasevič</t>
  </si>
  <si>
    <t>PaedDr. Karel Mohelník</t>
  </si>
  <si>
    <t>Yvona Lenertová</t>
  </si>
  <si>
    <t>Marie Janečková</t>
  </si>
  <si>
    <t>info@mgo.cz</t>
  </si>
  <si>
    <t>www.mgo.cz</t>
  </si>
  <si>
    <t>Mendelova střední škola, Nový Jičín, příspěvková organizace</t>
  </si>
  <si>
    <t>Divadelní 138/4</t>
  </si>
  <si>
    <t>PhDr. Renata Važanská</t>
  </si>
  <si>
    <t>Mgr. Lubomír Purmenský</t>
  </si>
  <si>
    <t>Šárka Konvičná</t>
  </si>
  <si>
    <t>Ing. Martina Staroňová</t>
  </si>
  <si>
    <t>skola@mendelova-stredni.cz</t>
  </si>
  <si>
    <t>www.mendelova-stredni.cz</t>
  </si>
  <si>
    <t>Mendelovo gymnázium, Opava, příspěvková organizace</t>
  </si>
  <si>
    <t>Komenského 397/5</t>
  </si>
  <si>
    <t>Mgr. Monika Klapková</t>
  </si>
  <si>
    <t>Mgr. Václav Pustějovský</t>
  </si>
  <si>
    <t>Pavla Ptáčková</t>
  </si>
  <si>
    <t>Šárka Weinertová</t>
  </si>
  <si>
    <t>gymnazium@mgo.opava.cz</t>
  </si>
  <si>
    <t>www.mgo.opava.cz</t>
  </si>
  <si>
    <t>Obchodní akademie, Český Těšín, příspěvková organizace</t>
  </si>
  <si>
    <t>Sokola-Tůmy 402/12</t>
  </si>
  <si>
    <t>Ing. Kristina Bončková</t>
  </si>
  <si>
    <t>Ing. Ivana Zúbková</t>
  </si>
  <si>
    <t>Lenka Kročková</t>
  </si>
  <si>
    <t>Bc. Ivona Třinecká</t>
  </si>
  <si>
    <t>info@oact.cz</t>
  </si>
  <si>
    <t>www.oact.cz</t>
  </si>
  <si>
    <t>Obchodní akademie, Ostrava-Poruba, příspěvková organizace</t>
  </si>
  <si>
    <t>Polská 1543/6</t>
  </si>
  <si>
    <t>Ing. Marie Katapodisová</t>
  </si>
  <si>
    <t>RNDr. Marcela Kepáková</t>
  </si>
  <si>
    <t>Alena Chamrádová</t>
  </si>
  <si>
    <t>Ing. Magdaléna Václavíková</t>
  </si>
  <si>
    <t>info@oa-poruba.cz</t>
  </si>
  <si>
    <t>www.oa-poruba.cz</t>
  </si>
  <si>
    <t>Obchodní akademie a Střední odborná škola logistická, Opava, příspěvková organizace</t>
  </si>
  <si>
    <t>Hany Kvapilové 1656/20</t>
  </si>
  <si>
    <t>Ing. Petr Kyjovský</t>
  </si>
  <si>
    <t>RNDr. Zdeněk Binar</t>
  </si>
  <si>
    <t>Šárka Fišerová</t>
  </si>
  <si>
    <t>Věra Latrach</t>
  </si>
  <si>
    <t>office@oa-opava.cz</t>
  </si>
  <si>
    <t>www.oa-opava.cz</t>
  </si>
  <si>
    <t>Obchodní akademie a Vyšší odborná škola sociální, Ostrava-Mariánské Hory, příspěvková organizace</t>
  </si>
  <si>
    <t>Karasova 1140/16</t>
  </si>
  <si>
    <t>Ostrava - Mariánské Hory</t>
  </si>
  <si>
    <t>709 00</t>
  </si>
  <si>
    <t>PaedDr. Libor Lenčo</t>
  </si>
  <si>
    <t>Ing. Radmila Kosturová</t>
  </si>
  <si>
    <t>Renáta Dudziková</t>
  </si>
  <si>
    <t>oa@oao.cz</t>
  </si>
  <si>
    <t>www.oao.cz</t>
  </si>
  <si>
    <t>Odborné učiliště a Praktická škola, Hlučín, příspěvková organizace</t>
  </si>
  <si>
    <t>Čs. armády 336/4a</t>
  </si>
  <si>
    <t>748 01</t>
  </si>
  <si>
    <t>Mgr. Jindřich Honzík</t>
  </si>
  <si>
    <t>Ing. Eva Mikulčíková</t>
  </si>
  <si>
    <t>Alena Svobodová</t>
  </si>
  <si>
    <t>info@ouhlucin.cz</t>
  </si>
  <si>
    <t>www.ouhlucin.cz</t>
  </si>
  <si>
    <t>Odborné učiliště a Praktická škola, Nový Jičín, příspěvková organizace</t>
  </si>
  <si>
    <t>Sokolovská 487/45</t>
  </si>
  <si>
    <t>Mgr. Ilona Šustalová</t>
  </si>
  <si>
    <t>RNDr. Alena Prášková</t>
  </si>
  <si>
    <t>Petra Vrublová</t>
  </si>
  <si>
    <t>Bc. Kamila Žiltová</t>
  </si>
  <si>
    <t>petra.vrublova@ouaprs.com</t>
  </si>
  <si>
    <t>www.ouaprs.com</t>
  </si>
  <si>
    <t>Polské gymnázium - Polskie Gimnazjum im. Juliusza Słowackiego, Český Těšín, příspěvková organizace</t>
  </si>
  <si>
    <t>Havlíčkova 213/13</t>
  </si>
  <si>
    <t>Ing. Marie Jarnotová (zso)</t>
  </si>
  <si>
    <t>Mgr. Daniela Kulhanková</t>
  </si>
  <si>
    <t>Renata Petráková</t>
  </si>
  <si>
    <t>Kateřina Sikorová</t>
  </si>
  <si>
    <t>info@gympol.cz</t>
  </si>
  <si>
    <t>www.gympol.cz</t>
  </si>
  <si>
    <t>Slezské gymnázium, Opava, příspěvková organizace</t>
  </si>
  <si>
    <t>Zámecký okruh 848/29</t>
  </si>
  <si>
    <t>Ing. Milada Pazderníková</t>
  </si>
  <si>
    <t>Mgr. Karel Kučera</t>
  </si>
  <si>
    <t>Ludmila Černohorská</t>
  </si>
  <si>
    <t>Martina Procházková</t>
  </si>
  <si>
    <t>slezgym@slezgymopava.cz</t>
  </si>
  <si>
    <t>www.slezgymopava.cz</t>
  </si>
  <si>
    <t>Sportovní gymnázium Dany a Emila Zátopkových, Ostrava, příspěvková organizace</t>
  </si>
  <si>
    <t>Volgogradská 2631/6</t>
  </si>
  <si>
    <t>Mgr. Tomáš Pracný</t>
  </si>
  <si>
    <t>Mgr. Viktor Šlechta</t>
  </si>
  <si>
    <t>Ing. Ivana Hrachovcová</t>
  </si>
  <si>
    <t>Ing. Radana Lančová</t>
  </si>
  <si>
    <t>sg@sportgym-ostrava.cz</t>
  </si>
  <si>
    <t>www.sportgym-ostrava.cz</t>
  </si>
  <si>
    <t>Střední odborná škola, Bruntál, příspěvková organizace</t>
  </si>
  <si>
    <t>Krnovská 998/9</t>
  </si>
  <si>
    <t>Bruntál</t>
  </si>
  <si>
    <t>792 01</t>
  </si>
  <si>
    <t>Mgr. Michal Durec, DiS.</t>
  </si>
  <si>
    <t>Markéta Foldynová</t>
  </si>
  <si>
    <t>Ing. Barbora Ballayová</t>
  </si>
  <si>
    <t>sosbruntal@sosbruntal.cz</t>
  </si>
  <si>
    <t>www.sosbruntal.cz</t>
  </si>
  <si>
    <t>Střední odborná škola, Frýdek-Místek, příspěvková organizace</t>
  </si>
  <si>
    <t>Lískovecká 2089</t>
  </si>
  <si>
    <t>Ing. Pavel Řezníček</t>
  </si>
  <si>
    <t>RNDr. Jitka Filipcová</t>
  </si>
  <si>
    <t>Marcela Valyiová</t>
  </si>
  <si>
    <t>Ing. Eva Čtvrtníčková</t>
  </si>
  <si>
    <t>sosfm@sosfm.cz</t>
  </si>
  <si>
    <t>www.sosfm.cz</t>
  </si>
  <si>
    <t>Střední odborná škola a Střední odborné učiliště podnikání a služeb, Jablunkov, Školní 416, příspěvková organizace</t>
  </si>
  <si>
    <t>Školní 416</t>
  </si>
  <si>
    <t>Jablunkov</t>
  </si>
  <si>
    <t>739 91</t>
  </si>
  <si>
    <t>Ing. Roman Szotkowski</t>
  </si>
  <si>
    <t>Ing. Radomír Rojčík</t>
  </si>
  <si>
    <t>Anna Gorylová</t>
  </si>
  <si>
    <t>Libuše Byrtusová</t>
  </si>
  <si>
    <t>sekretariat@sos.jablunkov.cz</t>
  </si>
  <si>
    <t>www.sos.jablunkov.cz</t>
  </si>
  <si>
    <t>Střední odborná škola a Základní škola, Město Albrechtice, příspěvková organizace</t>
  </si>
  <si>
    <t>Nemocniční 117/11</t>
  </si>
  <si>
    <t>Město Albrechtice</t>
  </si>
  <si>
    <t>793 95</t>
  </si>
  <si>
    <t>Ing. Lenka Metzlová</t>
  </si>
  <si>
    <t>Mgr. Andrea Černá</t>
  </si>
  <si>
    <t>Lenka Veselá</t>
  </si>
  <si>
    <t>Ing. Leona Králová</t>
  </si>
  <si>
    <t>sekretariat@souzma.cz</t>
  </si>
  <si>
    <t>souzma.cz</t>
  </si>
  <si>
    <t>Střední odborná škola dopravy a cestovního ruchu, Krnov, příspěvková organizace</t>
  </si>
  <si>
    <t>Revoluční 1122/92</t>
  </si>
  <si>
    <t>Mgr. Zdeněk Klein</t>
  </si>
  <si>
    <t>Mgr. Ladislav Mokráš</t>
  </si>
  <si>
    <t>Martina Konrádová</t>
  </si>
  <si>
    <t>Věra Štěpánková</t>
  </si>
  <si>
    <t>sos@sos-dcr.cz</t>
  </si>
  <si>
    <t>www.sos-dcr.cz</t>
  </si>
  <si>
    <t>Střední odborná škola waldorfská, Ostrava, příspěvková organizace</t>
  </si>
  <si>
    <t>Ľudovíta Štúra 1085/8</t>
  </si>
  <si>
    <t>Mgr. Břetislav Kožušník</t>
  </si>
  <si>
    <t>Mgr. Kateřina Buchtová</t>
  </si>
  <si>
    <t>Petra Káňová</t>
  </si>
  <si>
    <t>Zoja Fludrová</t>
  </si>
  <si>
    <t>waldorf@tiscali.cz</t>
  </si>
  <si>
    <t>www.soswaldorfostrava.cz</t>
  </si>
  <si>
    <t>Střední odborné učiliště stavební, Opava, příspěvková organizace</t>
  </si>
  <si>
    <t>Boženy Němcové 2309/22</t>
  </si>
  <si>
    <t>Mgr. Miroslav Weisz</t>
  </si>
  <si>
    <t>Mgr. Vlasta Galisová</t>
  </si>
  <si>
    <t>Bc. Kamila Vláčilová</t>
  </si>
  <si>
    <t>Ing. Zuzana Schiesser</t>
  </si>
  <si>
    <t>sekretariat@soustop.cz</t>
  </si>
  <si>
    <t>www.soustop.cz</t>
  </si>
  <si>
    <t>Střední pedagogická škola a Střední zdravotnická škola, Krnov, příspěvková organizace</t>
  </si>
  <si>
    <t>Jiráskova 841/1a</t>
  </si>
  <si>
    <t>Mgr. Jana Chlebovská</t>
  </si>
  <si>
    <t>Ing. Mikuláš Peths</t>
  </si>
  <si>
    <t>Věra Kovářová</t>
  </si>
  <si>
    <t>Martina Špirytova</t>
  </si>
  <si>
    <t>info@spgs-szs.cz</t>
  </si>
  <si>
    <t>www.spgs-szs.cz</t>
  </si>
  <si>
    <t>Střední průmyslová škola, Karviná, příspěvková organizace</t>
  </si>
  <si>
    <t>Žižkova 1818/1a</t>
  </si>
  <si>
    <t>Karviná-Hranice</t>
  </si>
  <si>
    <t>733 01</t>
  </si>
  <si>
    <t>Ing. Česlava Lukaštíková</t>
  </si>
  <si>
    <t>Ing. Tomáš Posker</t>
  </si>
  <si>
    <t>Jana Palová</t>
  </si>
  <si>
    <t>Bc. Jana Rožnovjáková</t>
  </si>
  <si>
    <t>spkmail@sps-karvina.cz</t>
  </si>
  <si>
    <t>www.sps-karvina.cz</t>
  </si>
  <si>
    <t>Střední průmyslová škola, Ostrava-Vítkovice, příspěvková organizace</t>
  </si>
  <si>
    <t>Zengrova 822/1</t>
  </si>
  <si>
    <t>Ostrava-Vítkovice</t>
  </si>
  <si>
    <t>703 00</t>
  </si>
  <si>
    <t>Mgr. Tomáš Řežáb</t>
  </si>
  <si>
    <t>Mgr. Vladimír Mokrohajský</t>
  </si>
  <si>
    <t>Ivana Stoklasová</t>
  </si>
  <si>
    <t>Bc. Pavel Bárta</t>
  </si>
  <si>
    <t>sekretariat@spszengrova.cz</t>
  </si>
  <si>
    <t>www.spszengrova.cz</t>
  </si>
  <si>
    <t>Střední průmyslová škola a Obchodní akademie, Bruntál, příspěvková organizace</t>
  </si>
  <si>
    <t>Kavalcova 814/1</t>
  </si>
  <si>
    <t>Ing. Jan Meca</t>
  </si>
  <si>
    <t>Mgr. Renáta Kolářová</t>
  </si>
  <si>
    <t>Kamila Kalašová</t>
  </si>
  <si>
    <t>Ing. Květoslava Řezníčková</t>
  </si>
  <si>
    <t>info@spsoa.cz</t>
  </si>
  <si>
    <t>www.spsoa.cz</t>
  </si>
  <si>
    <t>Střední průmyslová škola elektrotechnická, Havířov, příspěvková organizace</t>
  </si>
  <si>
    <t>Makarenkova 513/1</t>
  </si>
  <si>
    <t>Ing. Petr Kocurek</t>
  </si>
  <si>
    <t>Ing. Peter Ralbovský</t>
  </si>
  <si>
    <t>Lenka Zahradníková</t>
  </si>
  <si>
    <t>Jiřina Latečková</t>
  </si>
  <si>
    <t>kancelar.seh@sselek-havirov.cz</t>
  </si>
  <si>
    <t>www.sselek-havirov.cz</t>
  </si>
  <si>
    <t>Střední průmyslová škola elektrotechniky a informatiky, Ostrava, příspěvková organizace</t>
  </si>
  <si>
    <t>Kratochvílova 1490/7</t>
  </si>
  <si>
    <t>702 00</t>
  </si>
  <si>
    <t>Ing. Jaroslav Král</t>
  </si>
  <si>
    <t>Mgr. Jarmila Halšková</t>
  </si>
  <si>
    <t>Magdalena Kohutová</t>
  </si>
  <si>
    <t>Ing. Eva Šeligová</t>
  </si>
  <si>
    <t>info@spseiostrava.cz</t>
  </si>
  <si>
    <t>www.spseiostrava.cz</t>
  </si>
  <si>
    <t>Střední průmyslová škola chemická akademika Heyrovského, Ostrava, příspěvková organizace</t>
  </si>
  <si>
    <t>Středoškolská 2854/1</t>
  </si>
  <si>
    <t>Ing. Jiří Kaličinský</t>
  </si>
  <si>
    <t>Ing. Radim Vajda</t>
  </si>
  <si>
    <t>Jarmila Šichnárková</t>
  </si>
  <si>
    <t>Bc. Jaroslava Černá</t>
  </si>
  <si>
    <t>spsch@po-msk.cz</t>
  </si>
  <si>
    <t>www.spsch.eu</t>
  </si>
  <si>
    <t>Střední průmyslová škola stavební, Havířov, příspěvková organizace</t>
  </si>
  <si>
    <t>Kollárova 1308/2</t>
  </si>
  <si>
    <t>Ing. Pavel Řehoř</t>
  </si>
  <si>
    <t>Mgr. Vlastimil Charvát</t>
  </si>
  <si>
    <t>Jarmila Hlinková</t>
  </si>
  <si>
    <t>Denisa Zahradníčková</t>
  </si>
  <si>
    <t>skola@stavha.cz</t>
  </si>
  <si>
    <t>www.stavha.cz</t>
  </si>
  <si>
    <t>Střední průmyslová škola stavební, Opava, příspěvková organizace</t>
  </si>
  <si>
    <t>Mírová 630/3</t>
  </si>
  <si>
    <t>Ing. Karla Labudová</t>
  </si>
  <si>
    <t>Mgr. Ivo Rychtar</t>
  </si>
  <si>
    <t>Bc. Petra Hendrychová</t>
  </si>
  <si>
    <t>Bc. Michaela Robenková</t>
  </si>
  <si>
    <t>info@spsopava.cz</t>
  </si>
  <si>
    <t>www.spsopava.cz</t>
  </si>
  <si>
    <t>Střední průmyslová škola stavební, Ostrava, příspěvková organizace</t>
  </si>
  <si>
    <t>Středoškolská 2992/3</t>
  </si>
  <si>
    <t>Ing. Norbert Hanzlík</t>
  </si>
  <si>
    <t>PaedDr. Zdeňka Klečková</t>
  </si>
  <si>
    <t>Sylvie Honová</t>
  </si>
  <si>
    <t>Ing. Kateřina Hájková</t>
  </si>
  <si>
    <t>info@stav-ova.cz</t>
  </si>
  <si>
    <t>www.stav-ova.cz</t>
  </si>
  <si>
    <t>Střední průmyslová škola, Obchodní akademie a Jazyková škola s právem státní jazykové zkoušky, Frýdek-Místek, příspěvková organizace</t>
  </si>
  <si>
    <t>28. října 1598</t>
  </si>
  <si>
    <t>Mgr. Martin Tobiáš</t>
  </si>
  <si>
    <t>Ing. Zbyněk Pospěch</t>
  </si>
  <si>
    <t>Jarmila Pobudová</t>
  </si>
  <si>
    <t>Ing. Jarmila Guňková</t>
  </si>
  <si>
    <t>skola@spsoafm.cz</t>
  </si>
  <si>
    <t>www.spsoafm.cz</t>
  </si>
  <si>
    <t>Střední škola, Bohumín, příspěvková organizace</t>
  </si>
  <si>
    <t>Husova 283</t>
  </si>
  <si>
    <t>Ing. Liběna Orságová</t>
  </si>
  <si>
    <t>Mgr. Jan Konvička</t>
  </si>
  <si>
    <t>Radka Glisniková</t>
  </si>
  <si>
    <t>Ing. Martina Pešatová</t>
  </si>
  <si>
    <t>sekretariat@sosboh.cz</t>
  </si>
  <si>
    <t>www.sosboh.cz</t>
  </si>
  <si>
    <t>Střední škola, Havířov-Prostřední Suchá, příspěvková organizace</t>
  </si>
  <si>
    <t>Kapitána Jasioka 635/50</t>
  </si>
  <si>
    <t>Havířov-Prostřední Suchá</t>
  </si>
  <si>
    <t>735 64</t>
  </si>
  <si>
    <t>Mgr. Petr Szymeczek</t>
  </si>
  <si>
    <t>Mgr. Zdeňka Vápeníková</t>
  </si>
  <si>
    <t>Kateřina Lenčová</t>
  </si>
  <si>
    <t>sekretariat@stredniskola-sucha.cz</t>
  </si>
  <si>
    <t>www.stredniskola-sucha.cz</t>
  </si>
  <si>
    <t>Střední škola polytechnická, Havířov-Šumbark, Sýkorova 1/613, příspěvková organizace</t>
  </si>
  <si>
    <t>Sýkorova 613/1</t>
  </si>
  <si>
    <t>Havířov-Šumbark</t>
  </si>
  <si>
    <t>Ing. Vladislav Walach</t>
  </si>
  <si>
    <t>Ing. Tomáš Kostka</t>
  </si>
  <si>
    <t>Beata Kubatková</t>
  </si>
  <si>
    <t>Lucie Chudobová</t>
  </si>
  <si>
    <t>sout@outech-havirov.cz</t>
  </si>
  <si>
    <t>www.outech-havirov.cz</t>
  </si>
  <si>
    <t>Střední škola, Odry, příspěvková organizace</t>
  </si>
  <si>
    <t>Sokolovská 647/1</t>
  </si>
  <si>
    <t>Odry</t>
  </si>
  <si>
    <t>742 35</t>
  </si>
  <si>
    <t>Mgr. Jana Kellnerová</t>
  </si>
  <si>
    <t>Mgr. Veronika Dubovská</t>
  </si>
  <si>
    <t>Bc. Lucie Matysková</t>
  </si>
  <si>
    <t>Bc. Beňová Daniela</t>
  </si>
  <si>
    <t xml:space="preserve">info@ssodry.cz </t>
  </si>
  <si>
    <t>www.ssodry.cz</t>
  </si>
  <si>
    <t>Střední škola a Základní škola, Havířov-Šumbark, příspěvková organizace</t>
  </si>
  <si>
    <t>Školní 601/2</t>
  </si>
  <si>
    <t>Mgr. Vojtěch Kolařík</t>
  </si>
  <si>
    <t>Ing. Václav Smékal</t>
  </si>
  <si>
    <t>Kateřina Konderlová</t>
  </si>
  <si>
    <t>Ing. Milan Kovalčík</t>
  </si>
  <si>
    <t>skolni@ssazs-havirov.cz</t>
  </si>
  <si>
    <t>www.ssazs-havirov.cz</t>
  </si>
  <si>
    <t>Střední škola automobilní, Krnov, příspěvková organizace</t>
  </si>
  <si>
    <t>Opavská 499/49</t>
  </si>
  <si>
    <t>794 01</t>
  </si>
  <si>
    <t>Ing. Věra Predikantová</t>
  </si>
  <si>
    <t>Mgr. Šárka Sukupová</t>
  </si>
  <si>
    <t>Květa Bartoňová</t>
  </si>
  <si>
    <t>Ing. Pavlína Balcárková</t>
  </si>
  <si>
    <t>skola@ssa-krnov.cz</t>
  </si>
  <si>
    <t>www.ssa-krnov.cz</t>
  </si>
  <si>
    <t>Střední škola elektrotechnická, Ostrava, Na Jízdárně 30, příspěvková organizace</t>
  </si>
  <si>
    <t>Na Jízdárně 423/30</t>
  </si>
  <si>
    <t>Ing. Tomáš Führer</t>
  </si>
  <si>
    <t>Mgr. Luděk Šipula</t>
  </si>
  <si>
    <t>Jana Hluchníková</t>
  </si>
  <si>
    <t>Ing. Pavla Horečková</t>
  </si>
  <si>
    <t>sse-najizdarne@sse-najizdarne.cz</t>
  </si>
  <si>
    <t>www.sse-najizdarne.cz</t>
  </si>
  <si>
    <t>Střední škola gastronomie, oděvnictví a služeb, Frýdek-Místek, příspěvková organizace</t>
  </si>
  <si>
    <t>tř. T. G. Masaryka 451</t>
  </si>
  <si>
    <t>738 01</t>
  </si>
  <si>
    <t>PhDr. Mgr. Ing. Lukáš Smutný, MBA, MSc., Ing.Paed.IGIP</t>
  </si>
  <si>
    <t>Ing. Dagmar Cibulková</t>
  </si>
  <si>
    <t>Mária Bukovjanová</t>
  </si>
  <si>
    <t>cibulkova@ssgos.cz</t>
  </si>
  <si>
    <t>www.ssgos.cz</t>
  </si>
  <si>
    <t>Střední škola hotelnictví a služeb a Vyšší odborná škola, Opava, příspěvková organizace</t>
  </si>
  <si>
    <t>Tyršova 867/34</t>
  </si>
  <si>
    <t>Mgr. Martin Ruský</t>
  </si>
  <si>
    <t>Mgr. Milan Šmíd</t>
  </si>
  <si>
    <t>Eva Vilášková</t>
  </si>
  <si>
    <t>Ing. Petra Kavalová</t>
  </si>
  <si>
    <t>skola@sshsopava.cz</t>
  </si>
  <si>
    <t>www.sshsopava.cz</t>
  </si>
  <si>
    <t>Střední škola prof. Zdeňka Matějčka, Ostrava-Poruba, příspěvková organizace</t>
  </si>
  <si>
    <t>17. listopadu 1123/70</t>
  </si>
  <si>
    <t>Ing. Radovan Maresz</t>
  </si>
  <si>
    <t>Mgr. Dáša Pilichová</t>
  </si>
  <si>
    <t>Eva Bílková</t>
  </si>
  <si>
    <t>Mgr. Jaromíra Krnáčová</t>
  </si>
  <si>
    <t>skolspec@skolspec.cz</t>
  </si>
  <si>
    <t>www.skolspec.cz</t>
  </si>
  <si>
    <t>Střední škola průmyslová, Krnov, příspěvková organizace</t>
  </si>
  <si>
    <t>Soukenická 2458/21C</t>
  </si>
  <si>
    <t>Ing. Aleš Zouhar</t>
  </si>
  <si>
    <t>Ing. Hana Balonová</t>
  </si>
  <si>
    <t>Libuše Smějová</t>
  </si>
  <si>
    <t>Ing. Karin Kalinowská</t>
  </si>
  <si>
    <t>info@sspkrnov.cz</t>
  </si>
  <si>
    <t>www.sspkrnov.cz</t>
  </si>
  <si>
    <t>Střední škola průmyslová a umělecká, Opava, příspěvková organizace</t>
  </si>
  <si>
    <t>Praskova 399/8</t>
  </si>
  <si>
    <t>Ing. Vítězslav Doleží</t>
  </si>
  <si>
    <t>Mgr. Zuzana Vildomcová</t>
  </si>
  <si>
    <t>Renée Sonjaričová</t>
  </si>
  <si>
    <t>Ing. Šárka Komendová</t>
  </si>
  <si>
    <t>sspu@sspu-opava.cz</t>
  </si>
  <si>
    <t>www.sspu-opava.cz</t>
  </si>
  <si>
    <t>Střední škola řemesel, Frýdek-Místek, příspěvková organizace</t>
  </si>
  <si>
    <t>Pionýrů 2069</t>
  </si>
  <si>
    <t>Mgr. Petr Solich</t>
  </si>
  <si>
    <t>Bc. Kamila Čarná</t>
  </si>
  <si>
    <t>Eva Foldynová</t>
  </si>
  <si>
    <t>ss@ssremesel.cz</t>
  </si>
  <si>
    <t>www.ssremesel.cz</t>
  </si>
  <si>
    <t>Střední škola služeb a podnikání, Ostrava-Poruba, příspěvková organizace</t>
  </si>
  <si>
    <t>Příčná 1108/1</t>
  </si>
  <si>
    <t>Mgr. Pavel Chrenka</t>
  </si>
  <si>
    <t>Ing. Božena Beránková</t>
  </si>
  <si>
    <t>Andrea Molnárová</t>
  </si>
  <si>
    <t>Ing. Svatopluk Mohyla</t>
  </si>
  <si>
    <t xml:space="preserve">910001562 </t>
  </si>
  <si>
    <t>ss@ss-ostrava.cz</t>
  </si>
  <si>
    <t>www.ss-ostrava.cz</t>
  </si>
  <si>
    <t>Střední škola společného stravování, Ostrava-Hrabůvka, příspěvková organizace</t>
  </si>
  <si>
    <t>Krakovská 1095/33</t>
  </si>
  <si>
    <t>Mgr. Ivana Matulová</t>
  </si>
  <si>
    <t>Mgr. Adriana Tošková</t>
  </si>
  <si>
    <t>Lenka Kniezková</t>
  </si>
  <si>
    <t>Ing. Radka Černošková</t>
  </si>
  <si>
    <t>sekretariat@ssss.cz</t>
  </si>
  <si>
    <t>www.ssss.cz</t>
  </si>
  <si>
    <t>Střední škola stavební a dřevozpracující, Ostrava, příspěvková organizace</t>
  </si>
  <si>
    <t>U Studia 2654/33</t>
  </si>
  <si>
    <t>Ing. Jan Štursa</t>
  </si>
  <si>
    <t>Ing. Josef Klímek</t>
  </si>
  <si>
    <t>Radka Hrušková</t>
  </si>
  <si>
    <t>Ing. Radim Kubový</t>
  </si>
  <si>
    <t>sekretariat@soustav-ostrava.cz</t>
  </si>
  <si>
    <t>www.soustav-ostrava.cz</t>
  </si>
  <si>
    <t>Střední škola technická, Opava, Kolofíkovo nábřeží 51, příspěvková organizace</t>
  </si>
  <si>
    <t>Kolofíkovo nábřeží 1062/51</t>
  </si>
  <si>
    <t>747 05</t>
  </si>
  <si>
    <t>Ing. Josef Vondál</t>
  </si>
  <si>
    <t>Ing. Blanka Burdová</t>
  </si>
  <si>
    <t>Martina Kristianová</t>
  </si>
  <si>
    <t>Ing. Daniel Tesařík</t>
  </si>
  <si>
    <t>info@sst.opava.cz</t>
  </si>
  <si>
    <t>www.sst.opava.cz</t>
  </si>
  <si>
    <t>Střední škola technická a dopravní, Ostrava-Vítkovice, příspěvková organizace</t>
  </si>
  <si>
    <t>Moravská 964/2</t>
  </si>
  <si>
    <t>Ing. Stanislav Zapletal</t>
  </si>
  <si>
    <t>Mgr. Petr Elbel</t>
  </si>
  <si>
    <t>Petra Valcuchová</t>
  </si>
  <si>
    <t>Ing. Vladimíra Kovalčíková</t>
  </si>
  <si>
    <t>sekretariat@sstd.cz</t>
  </si>
  <si>
    <t>www.sstd.cz</t>
  </si>
  <si>
    <t>Střední škola technická a zemědělská, Nový Jičín, příspěvková organizace</t>
  </si>
  <si>
    <t>U Jezu 7</t>
  </si>
  <si>
    <t>Mgr. Barbora Bezunková</t>
  </si>
  <si>
    <t>RNDr. Jiří Trávníček</t>
  </si>
  <si>
    <t>Lenka Hirschová</t>
  </si>
  <si>
    <t>Bc. Barbora Stružová</t>
  </si>
  <si>
    <t>skola@tznj.cz</t>
  </si>
  <si>
    <t>www.tznj.cz</t>
  </si>
  <si>
    <t>Střední škola technických oborů, Havířov-Šumbark, Lidická 1a/600, příspěvková organizace</t>
  </si>
  <si>
    <t>Lidická 600/1a</t>
  </si>
  <si>
    <t>Mgr. Jaroslav Knopp, MBA</t>
  </si>
  <si>
    <t>Ing. Igor Třaska</t>
  </si>
  <si>
    <t>Marcela Hýblová</t>
  </si>
  <si>
    <t>Hana Kostolná</t>
  </si>
  <si>
    <t>ssto@ssto-havirov.cz</t>
  </si>
  <si>
    <t>www.ssto-havirov.cz</t>
  </si>
  <si>
    <t>Střední škola techniky a služeb, Karviná, příspěvková organizace</t>
  </si>
  <si>
    <t>tř. Osvobození 1111/60</t>
  </si>
  <si>
    <t>RNDr. Iva Sandri</t>
  </si>
  <si>
    <t>Ing. Svatoslava Papeschová</t>
  </si>
  <si>
    <t>Taťána Gatnarová</t>
  </si>
  <si>
    <t>sekretariat@sstas-karvina.cz</t>
  </si>
  <si>
    <t>www.sstas-karvina.cz</t>
  </si>
  <si>
    <t>Střední škola teleinformatiky, Ostrava, příspěvková organizace</t>
  </si>
  <si>
    <t>Opavská 1119/12</t>
  </si>
  <si>
    <t>708 61</t>
  </si>
  <si>
    <t>Ing. Pavel Zubek</t>
  </si>
  <si>
    <t>Mgr. Milan Němec</t>
  </si>
  <si>
    <t>Darina Gužíková</t>
  </si>
  <si>
    <t>Bc. Jana Polášek Šimková, DiS.</t>
  </si>
  <si>
    <t>sekretariat@teleinformatika.eu</t>
  </si>
  <si>
    <t>www.teleinformatika.eu</t>
  </si>
  <si>
    <t>Střední škola, Dětský domov a Školní jídelna, Velké Heraltice, příspěvková organizace</t>
  </si>
  <si>
    <t>Opavská 1</t>
  </si>
  <si>
    <t>Velké Heraltice</t>
  </si>
  <si>
    <t>747 75</t>
  </si>
  <si>
    <t>Mgr. Tomáš Široký</t>
  </si>
  <si>
    <t>Ing. Gabriela Sglundová</t>
  </si>
  <si>
    <t>Ing. Hana Maruszaková</t>
  </si>
  <si>
    <t>skola@ddheraltice.cz</t>
  </si>
  <si>
    <t>www.ddheraltice.cz</t>
  </si>
  <si>
    <t>Střední škola, Základní škola a Mateřská škola, Frýdek-Místek, příspěvková organizace</t>
  </si>
  <si>
    <t>Pionýrů 2352</t>
  </si>
  <si>
    <t>PaedDr. Ilja Maloušková</t>
  </si>
  <si>
    <t>Mgr. Jitka Vachtarčíková</t>
  </si>
  <si>
    <t>Dana Lhoťanová</t>
  </si>
  <si>
    <t>Dana Zubková</t>
  </si>
  <si>
    <t>ruzovka@ruzovka.eu</t>
  </si>
  <si>
    <t>www.ruzovka.eu</t>
  </si>
  <si>
    <t>Střední škola, Základní škola a Mateřská škola, Karviná, příspěvková organizace</t>
  </si>
  <si>
    <t>Komenského 614/2</t>
  </si>
  <si>
    <t>Mgr. Marcela Jagošová</t>
  </si>
  <si>
    <t>Mgr. Dagmar Horká</t>
  </si>
  <si>
    <t>Bc. Lenka Pustówková</t>
  </si>
  <si>
    <t>Eva Kroczková</t>
  </si>
  <si>
    <t>zvs.karvina@seznam.cz</t>
  </si>
  <si>
    <t>www.szmkarvina.cz</t>
  </si>
  <si>
    <t>Střední škola, Základní škola a Mateřská škola, Třinec, Jablunkovská 241, příspěvková organizace</t>
  </si>
  <si>
    <t>Jablunkovská 241</t>
  </si>
  <si>
    <t>PhDr. Dalibor Pyszko</t>
  </si>
  <si>
    <t>Mgr. Anna Sikorová</t>
  </si>
  <si>
    <t>Jana Sližová</t>
  </si>
  <si>
    <t>Bc. Kateřina Czyžová</t>
  </si>
  <si>
    <t>skoly@zstrinec.cz</t>
  </si>
  <si>
    <t>www.zstrinec.cz</t>
  </si>
  <si>
    <t>Střední umělecká škola, Ostrava, příspěvková organizace</t>
  </si>
  <si>
    <t>Poděbradova 959/33</t>
  </si>
  <si>
    <t>Mgr. et Mgr. Martin Mikolášek</t>
  </si>
  <si>
    <t>MgA. Kateřina Schallner</t>
  </si>
  <si>
    <t>Magdalena Kembitzká</t>
  </si>
  <si>
    <t>Hana Balcarová</t>
  </si>
  <si>
    <t>info@sus-ostrava.cz</t>
  </si>
  <si>
    <t>www.sus-ostrava.cz</t>
  </si>
  <si>
    <t>Střední zahradnická škola, Ostrava, příspěvková organizace</t>
  </si>
  <si>
    <t>Žákovská 288/20</t>
  </si>
  <si>
    <t>Ostrava-Hulváky</t>
  </si>
  <si>
    <t>Ing. Jan Šenk</t>
  </si>
  <si>
    <t>Alena Malecová</t>
  </si>
  <si>
    <t>Pavla Nedělová</t>
  </si>
  <si>
    <t>szas.ostrava@gmail.com</t>
  </si>
  <si>
    <t>www.szas-ostrava.cz</t>
  </si>
  <si>
    <t>Střední zdravotnická škola, Frýdek-Místek, příspěvková organizace</t>
  </si>
  <si>
    <t>Mgr. Jiří Gajda</t>
  </si>
  <si>
    <t>Petra Bodnárová</t>
  </si>
  <si>
    <t>Bc. Emilie Blahutová</t>
  </si>
  <si>
    <t>pavlatova@zdrskolafm.cz</t>
  </si>
  <si>
    <t>www.zdrskolafm.cz</t>
  </si>
  <si>
    <t>Střední zdravotnická škola, Karviná, příspěvková organizace</t>
  </si>
  <si>
    <t>Borovského 2315/1</t>
  </si>
  <si>
    <t>Karviná-Mizerov</t>
  </si>
  <si>
    <t>734 01</t>
  </si>
  <si>
    <t>Mgr. Wiesław Farana</t>
  </si>
  <si>
    <t>Mgr. Martina Orságová</t>
  </si>
  <si>
    <t>Bc. Ivana Orlíková</t>
  </si>
  <si>
    <t>Jaroslava Svrčková</t>
  </si>
  <si>
    <t>sekretariat.szk@sszdra-karvina.cz</t>
  </si>
  <si>
    <t>www.sszdra-karvina.cz</t>
  </si>
  <si>
    <t>Střední zdravotnická škola, Opava, příspěvková organizace</t>
  </si>
  <si>
    <t>Dvořákovy sady 176/2</t>
  </si>
  <si>
    <t>Mgr. Monika Gebauerová</t>
  </si>
  <si>
    <t>Mgr. Eva Stoklasová</t>
  </si>
  <si>
    <t>Martina Kozelková</t>
  </si>
  <si>
    <t>Marcela Kuchaříková</t>
  </si>
  <si>
    <t>kancelar@zdrav-sk.opava.cz</t>
  </si>
  <si>
    <t>www.szsopava.cz</t>
  </si>
  <si>
    <t>Střední zdravotnická škola a Vyšší odborná škola zdravotnická, Ostrava, příspěvková organizace</t>
  </si>
  <si>
    <t>Jeremenkova 754/2</t>
  </si>
  <si>
    <t>RNDr. Jana Foltýnová, Ph.D.</t>
  </si>
  <si>
    <t>Mgr. Hana Hanusková</t>
  </si>
  <si>
    <t>Bc. Kamila Mazurová</t>
  </si>
  <si>
    <t>Pavla Grocholová</t>
  </si>
  <si>
    <t>sekretariat@zdrav-ova.cz</t>
  </si>
  <si>
    <t>www.zdrav-ova.cz</t>
  </si>
  <si>
    <t>Všeobecné a sportovní gymnázium, Bruntál, příspěvková organizace</t>
  </si>
  <si>
    <t>Dukelská 1423/1</t>
  </si>
  <si>
    <t>Mgr. Petr Melichar</t>
  </si>
  <si>
    <t>RNDr. Jan Votruba</t>
  </si>
  <si>
    <t>Hana Kaluginová</t>
  </si>
  <si>
    <t>Daniela Pastyříková</t>
  </si>
  <si>
    <t>petr.melichar@gymbru.cz</t>
  </si>
  <si>
    <t>www.gymbru.cz</t>
  </si>
  <si>
    <t>Vyšší odborná škola, Střední odborná škola a Střední odborné učiliště, Kopřivnice, příspěvková organizace</t>
  </si>
  <si>
    <t>Husova 1302/11</t>
  </si>
  <si>
    <t>Kopřivnice</t>
  </si>
  <si>
    <t>742 21</t>
  </si>
  <si>
    <t>Mgr. Jan Pavelka</t>
  </si>
  <si>
    <t>Jiří Raška</t>
  </si>
  <si>
    <t>Jana Špirková, DiS.</t>
  </si>
  <si>
    <t>Ing. Simona Vajdová</t>
  </si>
  <si>
    <t>sekret@voskop.cz</t>
  </si>
  <si>
    <t>www.voskop.cz</t>
  </si>
  <si>
    <t>Wichterlovo gymnázium, Ostrava-Poruba, příspěvková organizace</t>
  </si>
  <si>
    <t>Čs. exilu 669/16</t>
  </si>
  <si>
    <t>708 00</t>
  </si>
  <si>
    <t>Mgr. Jan Netolička</t>
  </si>
  <si>
    <t>PaedDr. Antonín Balnar, Ph.D.</t>
  </si>
  <si>
    <t>Bc. Jana Ličková</t>
  </si>
  <si>
    <t>Lenka Szurmanová</t>
  </si>
  <si>
    <t>reditel@wigym.cz</t>
  </si>
  <si>
    <t>www.wigym.cz</t>
  </si>
  <si>
    <t>Základní škola a Praktická škola, Opava, Slezského odboje 5, příspěvková organizace</t>
  </si>
  <si>
    <t>náměstí Slezského odboje 361/3a</t>
  </si>
  <si>
    <t>Mgr. Jiří Kupka</t>
  </si>
  <si>
    <t>Mgr. Tomáš Frank</t>
  </si>
  <si>
    <t>Kamila Hříbková</t>
  </si>
  <si>
    <t>Bc. Andrea Kašpárková</t>
  </si>
  <si>
    <t>zsps@zspsopava.onmicrosoft.com</t>
  </si>
  <si>
    <t>zsps-opava.skolanawebu.cz</t>
  </si>
  <si>
    <t>Počty žáků SŠ a studentů VOŠ zřizovaných MSK</t>
  </si>
  <si>
    <t>počet žáků SŠ a K
k 30. 9.</t>
  </si>
  <si>
    <t>počet studentů VOŠ
k 31. 10.</t>
  </si>
  <si>
    <t>počet žáků SŠ 
k 30. 9.</t>
  </si>
  <si>
    <t>Okres</t>
  </si>
  <si>
    <t>Ředitelství - název</t>
  </si>
  <si>
    <t>Denní</t>
  </si>
  <si>
    <t>Ostatní</t>
  </si>
  <si>
    <t>600016048</t>
  </si>
  <si>
    <t>63731371</t>
  </si>
  <si>
    <t>600016145</t>
  </si>
  <si>
    <t>00846279</t>
  </si>
  <si>
    <t>600016056</t>
  </si>
  <si>
    <t>00601349</t>
  </si>
  <si>
    <t>600016064</t>
  </si>
  <si>
    <t>00601357</t>
  </si>
  <si>
    <t>600016099</t>
  </si>
  <si>
    <t>00601292</t>
  </si>
  <si>
    <t>600016170</t>
  </si>
  <si>
    <t>00601322</t>
  </si>
  <si>
    <t>600016188</t>
  </si>
  <si>
    <t>00601331</t>
  </si>
  <si>
    <t>600016218</t>
  </si>
  <si>
    <t>00100307</t>
  </si>
  <si>
    <t>600016226</t>
  </si>
  <si>
    <t>13643479</t>
  </si>
  <si>
    <t>600171167</t>
  </si>
  <si>
    <t>14450909</t>
  </si>
  <si>
    <t>600016234</t>
  </si>
  <si>
    <t>00846881</t>
  </si>
  <si>
    <t>600016242</t>
  </si>
  <si>
    <t>00577243</t>
  </si>
  <si>
    <t>600016251</t>
  </si>
  <si>
    <t>00601403</t>
  </si>
  <si>
    <t>600016269</t>
  </si>
  <si>
    <t>00601390</t>
  </si>
  <si>
    <t>600016307</t>
  </si>
  <si>
    <t>13644301</t>
  </si>
  <si>
    <t>600016315</t>
  </si>
  <si>
    <t>00601411</t>
  </si>
  <si>
    <t>600016323</t>
  </si>
  <si>
    <t>00601381</t>
  </si>
  <si>
    <t>600020011</t>
  </si>
  <si>
    <t>00561151</t>
  </si>
  <si>
    <t>600171183</t>
  </si>
  <si>
    <t>00100340</t>
  </si>
  <si>
    <t>600171191</t>
  </si>
  <si>
    <t>00844691</t>
  </si>
  <si>
    <t>610500678</t>
  </si>
  <si>
    <t>69610134</t>
  </si>
  <si>
    <t>610500732</t>
  </si>
  <si>
    <t>69610126</t>
  </si>
  <si>
    <t>Karviná</t>
  </si>
  <si>
    <t>600016455</t>
  </si>
  <si>
    <t>62331205</t>
  </si>
  <si>
    <t>600016463</t>
  </si>
  <si>
    <t>62331639</t>
  </si>
  <si>
    <t>600016471</t>
  </si>
  <si>
    <t>62331558</t>
  </si>
  <si>
    <t>600016480</t>
  </si>
  <si>
    <t>62331795</t>
  </si>
  <si>
    <t>600016501</t>
  </si>
  <si>
    <t>62331493</t>
  </si>
  <si>
    <t>600016510</t>
  </si>
  <si>
    <t>13644289</t>
  </si>
  <si>
    <t>Střední škola, Havířov-Šumbark, Sýkorova 1/613, příspěvková organizace</t>
  </si>
  <si>
    <t>600016536</t>
  </si>
  <si>
    <t>62331540</t>
  </si>
  <si>
    <t>600016552</t>
  </si>
  <si>
    <t>62331566</t>
  </si>
  <si>
    <t>600016579</t>
  </si>
  <si>
    <t>62331574</t>
  </si>
  <si>
    <t>600016609</t>
  </si>
  <si>
    <t>60337320</t>
  </si>
  <si>
    <t>600016668</t>
  </si>
  <si>
    <t>66932581</t>
  </si>
  <si>
    <t>600016676</t>
  </si>
  <si>
    <t>62331515</t>
  </si>
  <si>
    <t>600016684</t>
  </si>
  <si>
    <t>62331582</t>
  </si>
  <si>
    <t>600020029</t>
  </si>
  <si>
    <t>00844985</t>
  </si>
  <si>
    <t>600026230</t>
  </si>
  <si>
    <t>63024616</t>
  </si>
  <si>
    <t>600026337</t>
  </si>
  <si>
    <t>13644297</t>
  </si>
  <si>
    <t>600171205</t>
  </si>
  <si>
    <t>68321261</t>
  </si>
  <si>
    <t>600171213</t>
  </si>
  <si>
    <t>00577235</t>
  </si>
  <si>
    <t>600171230</t>
  </si>
  <si>
    <t>13644271</t>
  </si>
  <si>
    <t>600171248</t>
  </si>
  <si>
    <t>13644254</t>
  </si>
  <si>
    <t>600016714</t>
  </si>
  <si>
    <t>00601641</t>
  </si>
  <si>
    <t>600016749</t>
  </si>
  <si>
    <t>00601659</t>
  </si>
  <si>
    <t>600016773</t>
  </si>
  <si>
    <t>00601667</t>
  </si>
  <si>
    <t>600016781</t>
  </si>
  <si>
    <t>00601624</t>
  </si>
  <si>
    <t>600016820</t>
  </si>
  <si>
    <t>00601675</t>
  </si>
  <si>
    <t>600016846</t>
  </si>
  <si>
    <t>00848077</t>
  </si>
  <si>
    <t>600016854</t>
  </si>
  <si>
    <t>00577910</t>
  </si>
  <si>
    <t>600020037</t>
  </si>
  <si>
    <t>00845027</t>
  </si>
  <si>
    <t>600026396</t>
  </si>
  <si>
    <t>00601594</t>
  </si>
  <si>
    <t>600171256</t>
  </si>
  <si>
    <t>00576441</t>
  </si>
  <si>
    <t>600017249</t>
  </si>
  <si>
    <t>47813091</t>
  </si>
  <si>
    <t>600017257</t>
  </si>
  <si>
    <t>47813083</t>
  </si>
  <si>
    <t>600017265</t>
  </si>
  <si>
    <t>47813075</t>
  </si>
  <si>
    <t>600017311</t>
  </si>
  <si>
    <t>47813130</t>
  </si>
  <si>
    <t>600017320</t>
  </si>
  <si>
    <t>47813113</t>
  </si>
  <si>
    <t>600017338</t>
  </si>
  <si>
    <t>47813121</t>
  </si>
  <si>
    <t>600017389</t>
  </si>
  <si>
    <t>47813148</t>
  </si>
  <si>
    <t>600017419</t>
  </si>
  <si>
    <t>18054455</t>
  </si>
  <si>
    <t>600020061</t>
  </si>
  <si>
    <t>00601152</t>
  </si>
  <si>
    <t>600026779</t>
  </si>
  <si>
    <t>00601837</t>
  </si>
  <si>
    <t>600026787</t>
  </si>
  <si>
    <t>47813571</t>
  </si>
  <si>
    <t>600171671</t>
  </si>
  <si>
    <t>47813211</t>
  </si>
  <si>
    <t>600171868</t>
  </si>
  <si>
    <t>00845299</t>
  </si>
  <si>
    <t>691002932</t>
  </si>
  <si>
    <t>72547651</t>
  </si>
  <si>
    <t>Ostrava-město</t>
  </si>
  <si>
    <t>600017443</t>
  </si>
  <si>
    <t>61989011</t>
  </si>
  <si>
    <t>600017451</t>
  </si>
  <si>
    <t>00842745</t>
  </si>
  <si>
    <t>600017460</t>
  </si>
  <si>
    <t>00602094</t>
  </si>
  <si>
    <t>600017478</t>
  </si>
  <si>
    <t>00602159</t>
  </si>
  <si>
    <t>600017486</t>
  </si>
  <si>
    <t>00842737</t>
  </si>
  <si>
    <t>600017494</t>
  </si>
  <si>
    <t>00842753</t>
  </si>
  <si>
    <t>600017508</t>
  </si>
  <si>
    <t>00842761</t>
  </si>
  <si>
    <t>600017516</t>
  </si>
  <si>
    <t>00602060</t>
  </si>
  <si>
    <t>00602078</t>
  </si>
  <si>
    <t>600017583</t>
  </si>
  <si>
    <t>00602132</t>
  </si>
  <si>
    <t>600017630</t>
  </si>
  <si>
    <t>00602051</t>
  </si>
  <si>
    <t>600017648</t>
  </si>
  <si>
    <t>00842702</t>
  </si>
  <si>
    <t>600017656</t>
  </si>
  <si>
    <t>00845329</t>
  </si>
  <si>
    <t>00602086</t>
  </si>
  <si>
    <t>600017681</t>
  </si>
  <si>
    <t>00602116</t>
  </si>
  <si>
    <t>600017699</t>
  </si>
  <si>
    <t>00602141</t>
  </si>
  <si>
    <t>600017702</t>
  </si>
  <si>
    <t>00845213</t>
  </si>
  <si>
    <t>600017737</t>
  </si>
  <si>
    <t>00602027</t>
  </si>
  <si>
    <t>600017753</t>
  </si>
  <si>
    <t>00602124</t>
  </si>
  <si>
    <t>600020070</t>
  </si>
  <si>
    <t>00600920</t>
  </si>
  <si>
    <t>600026957</t>
  </si>
  <si>
    <t>13644319</t>
  </si>
  <si>
    <t>600171272</t>
  </si>
  <si>
    <t>00577260</t>
  </si>
  <si>
    <t>600171299</t>
  </si>
  <si>
    <t>00575933</t>
  </si>
  <si>
    <t>600171302</t>
  </si>
  <si>
    <t>13644327</t>
  </si>
  <si>
    <t>600171311</t>
  </si>
  <si>
    <t>14451093</t>
  </si>
  <si>
    <t>650024966</t>
  </si>
  <si>
    <t>70947911</t>
  </si>
  <si>
    <t>Celkový součet</t>
  </si>
  <si>
    <r>
      <t xml:space="preserve">Všechny Obory vzdělání regionálního školství (KKOV) v příslušném dosaženém vzdělání </t>
    </r>
    <r>
      <rPr>
        <b/>
        <sz val="16"/>
        <rFont val="Calibri"/>
        <family val="2"/>
        <charset val="238"/>
        <scheme val="minor"/>
      </rPr>
      <t>v ČR</t>
    </r>
  </si>
  <si>
    <r>
      <rPr>
        <i/>
        <sz val="11"/>
        <rFont val="Calibri"/>
        <family val="2"/>
        <charset val="238"/>
        <scheme val="minor"/>
      </rPr>
      <t xml:space="preserve">List:  </t>
    </r>
    <r>
      <rPr>
        <b/>
        <i/>
        <sz val="11"/>
        <rFont val="Calibri"/>
        <family val="2"/>
        <charset val="238"/>
        <scheme val="minor"/>
      </rPr>
      <t>"VPŘ"</t>
    </r>
  </si>
  <si>
    <r>
      <rPr>
        <i/>
        <sz val="11"/>
        <rFont val="Calibri"/>
        <family val="2"/>
        <charset val="238"/>
        <scheme val="minor"/>
      </rPr>
      <t xml:space="preserve">List: </t>
    </r>
    <r>
      <rPr>
        <b/>
        <i/>
        <sz val="11"/>
        <rFont val="Calibri"/>
        <family val="2"/>
        <charset val="238"/>
        <scheme val="minor"/>
      </rPr>
      <t>"PŘ_VOŠ"</t>
    </r>
  </si>
  <si>
    <r>
      <rPr>
        <i/>
        <sz val="11"/>
        <rFont val="Calibri"/>
        <family val="2"/>
        <charset val="238"/>
        <scheme val="minor"/>
      </rPr>
      <t xml:space="preserve">Listy: </t>
    </r>
    <r>
      <rPr>
        <b/>
        <i/>
        <sz val="11"/>
        <rFont val="Calibri"/>
        <family val="2"/>
        <charset val="238"/>
        <scheme val="minor"/>
      </rPr>
      <t>"MZ spol._J, MZ_spol._JaP, MZ_profil."</t>
    </r>
  </si>
  <si>
    <r>
      <rPr>
        <i/>
        <sz val="11"/>
        <rFont val="Calibri"/>
        <family val="2"/>
        <charset val="238"/>
        <scheme val="minor"/>
      </rPr>
      <t xml:space="preserve">List:  </t>
    </r>
    <r>
      <rPr>
        <b/>
        <i/>
        <sz val="11"/>
        <rFont val="Calibri"/>
        <family val="2"/>
        <charset val="238"/>
        <scheme val="minor"/>
      </rPr>
      <t>"Absol_VOŠ+KONZ."</t>
    </r>
  </si>
  <si>
    <r>
      <rPr>
        <i/>
        <sz val="11"/>
        <rFont val="Calibri"/>
        <family val="2"/>
        <charset val="238"/>
        <scheme val="minor"/>
      </rPr>
      <t xml:space="preserve">List: </t>
    </r>
    <r>
      <rPr>
        <b/>
        <i/>
        <sz val="11"/>
        <rFont val="Calibri"/>
        <family val="2"/>
        <charset val="238"/>
        <scheme val="minor"/>
      </rPr>
      <t>"ZZ"</t>
    </r>
  </si>
  <si>
    <t>všechny Obory SŠ a Konzervatoří</t>
  </si>
  <si>
    <t xml:space="preserve">všechny Obory VOŠ </t>
  </si>
  <si>
    <t>všechny Obory kde se skládá maturitní zkouška K, M, L + konzervatoře P</t>
  </si>
  <si>
    <t>všechny Obory VOŠ a Konzervatoří</t>
  </si>
  <si>
    <r>
      <t xml:space="preserve">všechny Obory SŠ E, H, </t>
    </r>
    <r>
      <rPr>
        <b/>
        <sz val="18"/>
        <color theme="5"/>
        <rFont val="Calibri"/>
        <family val="2"/>
        <charset val="238"/>
        <scheme val="minor"/>
      </rPr>
      <t>L+H</t>
    </r>
    <r>
      <rPr>
        <b/>
        <sz val="18"/>
        <rFont val="Calibri"/>
        <family val="2"/>
        <charset val="238"/>
        <scheme val="minor"/>
      </rPr>
      <t xml:space="preserve"> </t>
    </r>
    <r>
      <rPr>
        <b/>
        <sz val="18"/>
        <color theme="5"/>
        <rFont val="Calibri"/>
        <family val="2"/>
        <charset val="238"/>
        <scheme val="minor"/>
      </rPr>
      <t>vzdělávané na školách zřizovaných MSK</t>
    </r>
  </si>
  <si>
    <t>Tabulka pro funkci "Svyhledat" ŠKOLOOBORŮ dle Cermatu</t>
  </si>
  <si>
    <t xml:space="preserve">Skupiny školooborů dle Cermatu </t>
  </si>
  <si>
    <t>Skupiny oborů</t>
  </si>
  <si>
    <t xml:space="preserve">Skupina oboru </t>
  </si>
  <si>
    <t>Obory vzdělání s maturitní zkouškou</t>
  </si>
  <si>
    <t>kód</t>
  </si>
  <si>
    <t>skupina oborů vzdělání</t>
  </si>
  <si>
    <t>ZKRATKA OBOROVÉ SKUPINY</t>
  </si>
  <si>
    <t>NÁZEV OBOROVÉ SKUPINY</t>
  </si>
  <si>
    <t>KKOV</t>
  </si>
  <si>
    <t>DOSAŽENÉ VZDĚLÁNÍ</t>
  </si>
  <si>
    <t>NÁZEV OBORU</t>
  </si>
  <si>
    <t>16 Ekologie a ochrana životního prostředí</t>
  </si>
  <si>
    <t>1601M01 Ekologie a životní prostředí</t>
  </si>
  <si>
    <t>1601N01 Správa ochrany životního prostředí</t>
  </si>
  <si>
    <t>21 Hornictví a hornická geologie, hutnictví a slévárenství</t>
  </si>
  <si>
    <t>2152H01 Hutník</t>
  </si>
  <si>
    <t>2143L01 Hutník operátor</t>
  </si>
  <si>
    <t>UTE SOU technické</t>
  </si>
  <si>
    <t>GY4</t>
  </si>
  <si>
    <t>GYMNÁZIUM 4LETÉ</t>
  </si>
  <si>
    <t>GY4 Gymnázium 4leté</t>
  </si>
  <si>
    <t>7941K401</t>
  </si>
  <si>
    <t>K</t>
  </si>
  <si>
    <t>Gymnázium - všeobecné (4leté)</t>
  </si>
  <si>
    <t>18 Informatické obory</t>
  </si>
  <si>
    <t>1602M01 Průmyslová ekologie</t>
  </si>
  <si>
    <t>23 Strojírenství a strojírenská výroba</t>
  </si>
  <si>
    <t>1601N02 Vodní hospodářství a ekologie</t>
  </si>
  <si>
    <t>2153H01 Modelář</t>
  </si>
  <si>
    <t>2143L51 Hutník operátor</t>
  </si>
  <si>
    <t>NTE Nástavbové studium technické</t>
  </si>
  <si>
    <t>GY6</t>
  </si>
  <si>
    <t>GYMNÁZIUM 6LETÉ</t>
  </si>
  <si>
    <t>GY6 Gymnázium 6leté</t>
  </si>
  <si>
    <t>7941K601</t>
  </si>
  <si>
    <t>Gymnázium - všeobecné (6leté)</t>
  </si>
  <si>
    <t>1820M01 Informační technologie</t>
  </si>
  <si>
    <t>26 Elektrotechnika, telekomunikační a výpočetní technika</t>
  </si>
  <si>
    <t>2341N01 Strojírenská výroba</t>
  </si>
  <si>
    <t>2155H01 Slévač</t>
  </si>
  <si>
    <t>2144L01 Technik modelových zařízení</t>
  </si>
  <si>
    <t>GY8</t>
  </si>
  <si>
    <t>GYMNÁZIUM 8LETÉ</t>
  </si>
  <si>
    <t>GY8 Gymnázium 8leté</t>
  </si>
  <si>
    <t>7941K604</t>
  </si>
  <si>
    <t>Gymnázium - přírodovědné předměty (6leté)</t>
  </si>
  <si>
    <t>2142M01 Geotechnika</t>
  </si>
  <si>
    <t>28 Technická chemie a chemie silikátů</t>
  </si>
  <si>
    <t>2341N02 Strojírenství s využitím CAD a CAM</t>
  </si>
  <si>
    <t>2351E01 Strojírenské práce</t>
  </si>
  <si>
    <t>2144L51 Technik modelových zařízení</t>
  </si>
  <si>
    <t>LYC</t>
  </si>
  <si>
    <t>LYCEUM</t>
  </si>
  <si>
    <t>LYC Lyceum</t>
  </si>
  <si>
    <t>7941K605</t>
  </si>
  <si>
    <t>Gymnázium - programování (6leté)</t>
  </si>
  <si>
    <t>29 Potravinářství a potravinářská chemie</t>
  </si>
  <si>
    <t>2341N03 Strojírenství</t>
  </si>
  <si>
    <t>2351H01 Strojní mechanik</t>
  </si>
  <si>
    <t>2343L51 Provozní technika</t>
  </si>
  <si>
    <t>NOS</t>
  </si>
  <si>
    <t>NÁSTAVBOVÉ STUDIUM OSTATNÍ</t>
  </si>
  <si>
    <t>NOS Nástavbové studium ostatní</t>
  </si>
  <si>
    <t>7941K607</t>
  </si>
  <si>
    <t>Gymnázium - estetickovýchovné předměty (6leté)</t>
  </si>
  <si>
    <t>31 Textilní výroba a oděvnictví</t>
  </si>
  <si>
    <t>2341N04 Management jakosti ve strojírenské výrobě a službách</t>
  </si>
  <si>
    <t>2351H01 (L+H) Strojní mechanik / 2344L01 Mechanik strojů a zařízení</t>
  </si>
  <si>
    <t>2344L01 Mechanik strojů a zařízení</t>
  </si>
  <si>
    <t>NTE</t>
  </si>
  <si>
    <t>NÁSTAVBOVÉ STUDIUM TECHNICKÉ</t>
  </si>
  <si>
    <t>7941K608</t>
  </si>
  <si>
    <t>Gymnázium - živé jazyky (6leté)</t>
  </si>
  <si>
    <t>2143M01 Hutnictví</t>
  </si>
  <si>
    <t>33 Zpracování dřeva a výroba hudebních nástrojů</t>
  </si>
  <si>
    <t>2341N05 Jakost a metrologie</t>
  </si>
  <si>
    <t>32 Kožedělná a obuvnická výroba a zpracování plastů</t>
  </si>
  <si>
    <t>2352H01 Nástrojař</t>
  </si>
  <si>
    <t>SEK</t>
  </si>
  <si>
    <t>SOŠ EKONOMICKÉ</t>
  </si>
  <si>
    <t>SEK SOŠ ekonomické</t>
  </si>
  <si>
    <t>7941K611</t>
  </si>
  <si>
    <t>Gymnázium - humanitní předměty (6leté)</t>
  </si>
  <si>
    <t>36 Stavebnictví, geodézie a kartografie</t>
  </si>
  <si>
    <t>2341N06 Strojírenská výroba - počítačová podpora konstruování a programování NC strojů</t>
  </si>
  <si>
    <t>2355H01 Klempíř</t>
  </si>
  <si>
    <t>2344L51 Mechanik strojů a zařízení</t>
  </si>
  <si>
    <t>SHP</t>
  </si>
  <si>
    <t>SOŠ HOTELOVÉ A PODNIKATELSKÉ</t>
  </si>
  <si>
    <t>SHP SOŠ hotelové a podnikatelské</t>
  </si>
  <si>
    <t>7941K610</t>
  </si>
  <si>
    <t>Gymnázium - vybrané předměty v cizím jazyce (6leté)</t>
  </si>
  <si>
    <t>37 Doprava a spoje</t>
  </si>
  <si>
    <t>2341N07 Řízení kvality ve strojírenské výrobě a službách</t>
  </si>
  <si>
    <t>34 Polygrafie, zpracování papíru, filmu a fotografie</t>
  </si>
  <si>
    <t>2355H02 Karosář</t>
  </si>
  <si>
    <t>2345L01 Mechanik seřizovač</t>
  </si>
  <si>
    <t>SHU</t>
  </si>
  <si>
    <t>SOŠ PEDAGOGICKÉ A HUMANITNÍ</t>
  </si>
  <si>
    <t>SHU SOŠ pedagogické a humanitní</t>
  </si>
  <si>
    <t>7941K613</t>
  </si>
  <si>
    <t>Gymnázium - tělesná výchova (6leté)</t>
  </si>
  <si>
    <t>2144M01 Strojírenská metalurgie</t>
  </si>
  <si>
    <t>39 Speciální a interdisciplinární obory</t>
  </si>
  <si>
    <t>2341N08 Strojírenství s využitím CAD/CAM technologií</t>
  </si>
  <si>
    <t>2356H01 Obráběč kovů</t>
  </si>
  <si>
    <t>2356H01 (L+H) Obráběč kovů / 2345L01 Mechanik seřizovač</t>
  </si>
  <si>
    <t>ST1</t>
  </si>
  <si>
    <t>SOŠ TECHNICKÉ SKUPINY 1</t>
  </si>
  <si>
    <t>ST1 SOŠ technické 1</t>
  </si>
  <si>
    <t>7941K620</t>
  </si>
  <si>
    <t>Gymnázium - sportovní příprava (6leté)</t>
  </si>
  <si>
    <t>41 Zemědělství a lesnictví</t>
  </si>
  <si>
    <t>2345N01 Automobilová diagnostika a servis</t>
  </si>
  <si>
    <t>2341M01 Strojírenství</t>
  </si>
  <si>
    <t>2345L02 Letecký mechanik</t>
  </si>
  <si>
    <t>ST2</t>
  </si>
  <si>
    <t>SOŠ TECHNICKÉ SKUPINY 2</t>
  </si>
  <si>
    <t>ST2 SOŠ technické 2</t>
  </si>
  <si>
    <t>7941K801</t>
  </si>
  <si>
    <t>Gymnázium - všeobecné (8leté)</t>
  </si>
  <si>
    <t>43 Veterinářství a veterinární prevence</t>
  </si>
  <si>
    <t>2345N02 Diagnostika silničních vozidel</t>
  </si>
  <si>
    <t>39 Speciální a interdisciplinární technické obory</t>
  </si>
  <si>
    <t>2357H01 Kovář</t>
  </si>
  <si>
    <t>2345L51 Mechanik seřizovač</t>
  </si>
  <si>
    <t>SUM</t>
  </si>
  <si>
    <t>SOŠ UMĚLECKÉ</t>
  </si>
  <si>
    <t>SUM SOŠ umělecké</t>
  </si>
  <si>
    <t>7941K803</t>
  </si>
  <si>
    <t>Gymnázium - matematika a fyzika (8leté)</t>
  </si>
  <si>
    <t>53 Zdravotnictví</t>
  </si>
  <si>
    <t>2345N03 Diagnostika a servis silničních vozidel</t>
  </si>
  <si>
    <t>2361H01 Autolakýrník</t>
  </si>
  <si>
    <t>2362L01 Optik</t>
  </si>
  <si>
    <t>SZD</t>
  </si>
  <si>
    <t>SOŠ ZDRAVOTNICKÉ</t>
  </si>
  <si>
    <t>SZD SOŠ zdravotnické</t>
  </si>
  <si>
    <t>7941K804</t>
  </si>
  <si>
    <t>Gymnázium - přírodovědné předměty (8leté)</t>
  </si>
  <si>
    <t>61 Filozofie, teologie</t>
  </si>
  <si>
    <t>2345N04 Osvědčující technik traťové údržby</t>
  </si>
  <si>
    <t>2362H01 Jemný mechanik</t>
  </si>
  <si>
    <t>2362H01 (L+H)  Jemný mechanik / 2362L01 Optik</t>
  </si>
  <si>
    <t>SZE</t>
  </si>
  <si>
    <t>SOŠ ZEMĚDĚLSKÉ</t>
  </si>
  <si>
    <t>SZE SOŠ zemědělské</t>
  </si>
  <si>
    <t>7941K808</t>
  </si>
  <si>
    <t>Gymnázium - živé jazyky (8leté)</t>
  </si>
  <si>
    <t>63 Ekonomika a administrativa</t>
  </si>
  <si>
    <t>2641N01 Elektrotechnika - mechatronické systémy</t>
  </si>
  <si>
    <t>2362L51 Optik</t>
  </si>
  <si>
    <t>UOS</t>
  </si>
  <si>
    <t>SOU OSTATNÍ</t>
  </si>
  <si>
    <t>UOS SOU ostatní</t>
  </si>
  <si>
    <t>7941K809</t>
  </si>
  <si>
    <t>Gymnázium - klasické jazyky (8leté)</t>
  </si>
  <si>
    <t>64 Podnikání v oborech, odvětví</t>
  </si>
  <si>
    <t>2641N02 Silnoproudá elektrotechnika</t>
  </si>
  <si>
    <t>2365H01 Strojník</t>
  </si>
  <si>
    <t>2369L01 Technik - puškař</t>
  </si>
  <si>
    <t>UTE</t>
  </si>
  <si>
    <t>SOU TECHNICKÉ</t>
  </si>
  <si>
    <t>7842M001</t>
  </si>
  <si>
    <t>M</t>
  </si>
  <si>
    <t>Technické lyceum</t>
  </si>
  <si>
    <t>65 Gastronomie, hotelnictví a turismus</t>
  </si>
  <si>
    <t>2641N03 Automatizace a informatika</t>
  </si>
  <si>
    <t>2365H02 Lodník</t>
  </si>
  <si>
    <t>2369L51 Technik - puškař</t>
  </si>
  <si>
    <t>7842M002</t>
  </si>
  <si>
    <t>Ekonomické lyceum</t>
  </si>
  <si>
    <t>66 Obchod</t>
  </si>
  <si>
    <t>2641N04 Výroba, přenos a užití elektrické energie</t>
  </si>
  <si>
    <t>2345M01 Dopravní prostředky</t>
  </si>
  <si>
    <t>2365H03 Strojník silničních strojů</t>
  </si>
  <si>
    <t>2641L01 Mechanik elektrotechnik</t>
  </si>
  <si>
    <t>7842M003</t>
  </si>
  <si>
    <t>Pedagogické lyceum</t>
  </si>
  <si>
    <t>68 Právo, právní a veřejnosprávní činnost</t>
  </si>
  <si>
    <t>2641N05 Automatizační technika</t>
  </si>
  <si>
    <t>69 Osobní a provozní služby</t>
  </si>
  <si>
    <t>2368H01 Mechanik opravář motorových vozidel</t>
  </si>
  <si>
    <t>2641L51 Mechanik elektrotechnik</t>
  </si>
  <si>
    <t>7842M004</t>
  </si>
  <si>
    <t>Waldorfské lyceum</t>
  </si>
  <si>
    <t>72 Publicistika, knihovnictví a informatika</t>
  </si>
  <si>
    <t>2641N06 Elektrotechnika v inteligentních stavbách</t>
  </si>
  <si>
    <t>75 Pedagogika, učitelství a sociální péče</t>
  </si>
  <si>
    <t>2368H01 (L+H)  Mechanik opravář motorových vozidel / 3941L01 Autotronik</t>
  </si>
  <si>
    <t>2641L52 Provozní elektrotechnika</t>
  </si>
  <si>
    <t>7842M005</t>
  </si>
  <si>
    <t>Zdravotnické lyceum</t>
  </si>
  <si>
    <t>74 Tělesná kultura, tělovýchova a sport</t>
  </si>
  <si>
    <t>2641N07 Elektrotechnika - elektromechanické systémy</t>
  </si>
  <si>
    <t>78 Obecně odborná příprava</t>
  </si>
  <si>
    <t>2369H01 Puškař</t>
  </si>
  <si>
    <t>2645L51 Telekomunikace</t>
  </si>
  <si>
    <t>7842M006</t>
  </si>
  <si>
    <t>Přírodovědné lyceum</t>
  </si>
  <si>
    <t>2641N08 Průmyslová elektrotechnika</t>
  </si>
  <si>
    <t>82 Umění a užité umění</t>
  </si>
  <si>
    <t>2651E01 Elektrotechnické a strojně montážní práce</t>
  </si>
  <si>
    <t>2842L01 Chemik operátor</t>
  </si>
  <si>
    <t>6341M004</t>
  </si>
  <si>
    <t>Obchodní akademie</t>
  </si>
  <si>
    <t>2641N09 Energetika</t>
  </si>
  <si>
    <t xml:space="preserve"> </t>
  </si>
  <si>
    <t>2651H01 Elektrikář</t>
  </si>
  <si>
    <t>2842L51 Chemik operátor</t>
  </si>
  <si>
    <t>6341M040</t>
  </si>
  <si>
    <t>Informatika v ekonomice</t>
  </si>
  <si>
    <t>91 Teorie vojenského umění</t>
  </si>
  <si>
    <t>2647N01 Informační technologie, zaměření:výpočetní technika a informatika</t>
  </si>
  <si>
    <t>2651H01 (L+H)  Elektrikář / 2641L01 Mechanik elektrotechnik</t>
  </si>
  <si>
    <t>2845L51 Sklářský a keramický průmysl</t>
  </si>
  <si>
    <t>6341M006</t>
  </si>
  <si>
    <t>Obchodně podnikatelská činnost</t>
  </si>
  <si>
    <t>2647N02 Aplikace výpočetní techniky</t>
  </si>
  <si>
    <t>2651H02 Elektrikář - silnoproud</t>
  </si>
  <si>
    <t>2941L51 Technologie potravin</t>
  </si>
  <si>
    <t>6341M013</t>
  </si>
  <si>
    <t>Podnikatel</t>
  </si>
  <si>
    <t>2647N03 Informační technologie ve strojírenství</t>
  </si>
  <si>
    <t>2641M01 Elektrotechnika</t>
  </si>
  <si>
    <t>2652H01 Elektromechanik pro zařízení a přístroje</t>
  </si>
  <si>
    <t>3141L51 Textilnictví</t>
  </si>
  <si>
    <t>6341M022</t>
  </si>
  <si>
    <t>Podnikatel pro obchod a služby</t>
  </si>
  <si>
    <t>79 Obecná příprava</t>
  </si>
  <si>
    <t>2647N04 Informační technologie</t>
  </si>
  <si>
    <t>2657H01 Autoelektrikář</t>
  </si>
  <si>
    <t>3143L01 Oděvní technik</t>
  </si>
  <si>
    <t>6341M034</t>
  </si>
  <si>
    <t>Ekonomika a podnikání</t>
  </si>
  <si>
    <t>2647N05 Informační a komunikační technologie</t>
  </si>
  <si>
    <t>2645M01 Telekomunikace</t>
  </si>
  <si>
    <t>2657H01 (L+H)  Autoelektrikář / 3941L01 Autotronik</t>
  </si>
  <si>
    <t>3143L51 Oděvnictví</t>
  </si>
  <si>
    <t>6441M001</t>
  </si>
  <si>
    <t>Podnikání a služby</t>
  </si>
  <si>
    <t>2647N06 Přenos a zpracování informací</t>
  </si>
  <si>
    <t>2841M01 Technologie celulózy a papíru</t>
  </si>
  <si>
    <t>2659H01 Spojový mechanik</t>
  </si>
  <si>
    <t>3341L01 Operátor dřevařské a nábytkářské výroby</t>
  </si>
  <si>
    <t>6442M003</t>
  </si>
  <si>
    <t>Strojírenská technická administrativa</t>
  </si>
  <si>
    <t>2647N07 Počítačová podpora v řízení podniku</t>
  </si>
  <si>
    <t>2852E01 Chemické práce</t>
  </si>
  <si>
    <t>3356H01 (L+H) Truhlář / 3341L01 Operátor dřevařské a nábytkářské výroby</t>
  </si>
  <si>
    <t>6442M009</t>
  </si>
  <si>
    <t>Management strojírenství</t>
  </si>
  <si>
    <t>2647N08 Počítačová grafika v technických oborech</t>
  </si>
  <si>
    <t>2852H01 Chemik</t>
  </si>
  <si>
    <t>3342L51 Nábytkářská a dřevařská výroba</t>
  </si>
  <si>
    <t>6442M040</t>
  </si>
  <si>
    <t>Management cestovního ruchu</t>
  </si>
  <si>
    <t>2647N09 Přenosové a síťové technologie</t>
  </si>
  <si>
    <t>2844M01 Aplikovaná chemie</t>
  </si>
  <si>
    <t>2856E01 Papírenská výroba</t>
  </si>
  <si>
    <t>3441L51 Polygrafický průmysl</t>
  </si>
  <si>
    <t>6542M004</t>
  </si>
  <si>
    <t>Hotelnictví a turismus</t>
  </si>
  <si>
    <t>2647N10 Výpočetní systémy</t>
  </si>
  <si>
    <t>2857E01 Keramická výroba</t>
  </si>
  <si>
    <t>3452L01 Tiskař na polygrafických strojích</t>
  </si>
  <si>
    <t>SOŠ HUMANITNÍ A PADAGOGICKÉ</t>
  </si>
  <si>
    <t>6643M001</t>
  </si>
  <si>
    <t>Knihkupectví</t>
  </si>
  <si>
    <t>2647N11 Informační a komunikační systémy</t>
  </si>
  <si>
    <t>2846M01 Technologie silikátů</t>
  </si>
  <si>
    <t>2857H01 Výrobce a dekoratér keramiky</t>
  </si>
  <si>
    <t>3453L01 Reprodukční grafik pro média</t>
  </si>
  <si>
    <t>6643M002</t>
  </si>
  <si>
    <t>Knihkupecké a nakladatelské činnosti</t>
  </si>
  <si>
    <t>2647N12 Výpočetní technika a programování</t>
  </si>
  <si>
    <t>2858E01 Sklářská výroba</t>
  </si>
  <si>
    <t>3456L01 Fotograf</t>
  </si>
  <si>
    <t>6842M001</t>
  </si>
  <si>
    <t>Ochrana osob a majetku</t>
  </si>
  <si>
    <t>2647N13 Výpočetní technika</t>
  </si>
  <si>
    <t>2941M01 Technologie potravin</t>
  </si>
  <si>
    <t>2858H01 Sklář - výrobce a zušlechťovatel skla</t>
  </si>
  <si>
    <t>3456L51 Fotograf</t>
  </si>
  <si>
    <t>6842M002</t>
  </si>
  <si>
    <t>Veřejnoprávní ochrana</t>
  </si>
  <si>
    <t>2647N14 Informační technologie v podnikové praxi</t>
  </si>
  <si>
    <t>2942M01 Analýza potravin</t>
  </si>
  <si>
    <t>2863E01 Bižuterní výroba</t>
  </si>
  <si>
    <t>3457L01 Technik dokončovacího zpracování tiskovin</t>
  </si>
  <si>
    <t>6842M003</t>
  </si>
  <si>
    <t>Bezpečnostně právní činnost</t>
  </si>
  <si>
    <t>2647N15 Počítačové systémy</t>
  </si>
  <si>
    <t>2863H01 Výrobce bižuterie a dekorativních předmětů</t>
  </si>
  <si>
    <t>3644L51 Stavební provoz</t>
  </si>
  <si>
    <t>6843M001</t>
  </si>
  <si>
    <t>Veřejnosprávní činnost</t>
  </si>
  <si>
    <t>2647N16 Systémový administrátor IT</t>
  </si>
  <si>
    <t>3141M01 Textilnictví</t>
  </si>
  <si>
    <t>2951E01 Potravinářská výroba</t>
  </si>
  <si>
    <t>3645L52 Technik plynových zařízení a tepelných soustav</t>
  </si>
  <si>
    <t>6941M001</t>
  </si>
  <si>
    <t>Masér sportovní a rekondiční</t>
  </si>
  <si>
    <t>2647N17 Zabezpečovací technika a bezpečnostní technologie</t>
  </si>
  <si>
    <t>2951E02 Potravinářské práce</t>
  </si>
  <si>
    <t>3742L51 Logistické a finanční služby</t>
  </si>
  <si>
    <t>7241M001</t>
  </si>
  <si>
    <t>Knihovnické a informační systémy a služby</t>
  </si>
  <si>
    <t>2647N18 Multimediální internetové služby</t>
  </si>
  <si>
    <t>2951H01 Výrobce potravin</t>
  </si>
  <si>
    <t>3941L01 Autotronik</t>
  </si>
  <si>
    <t>7241M002</t>
  </si>
  <si>
    <t>Metody a technika informační práce</t>
  </si>
  <si>
    <t>2647N19 Správce počítačových sítí pro malé a střední organizace</t>
  </si>
  <si>
    <t>3143M01 Oděvnictví</t>
  </si>
  <si>
    <t>2953H01 Pekař</t>
  </si>
  <si>
    <t>7531M004</t>
  </si>
  <si>
    <t>Pedagogika volného času</t>
  </si>
  <si>
    <t>2647N20 Interaktivní grafika a vizualizace</t>
  </si>
  <si>
    <t>3241M01 Zpracování usní, plastů a pryže</t>
  </si>
  <si>
    <t>2954H01 Cukrář</t>
  </si>
  <si>
    <t>3941L02 Mechanik instalatérských a elektrotechnických zařízení</t>
  </si>
  <si>
    <t>7531M005</t>
  </si>
  <si>
    <t>Předškolní a mimoškolní pedagogika</t>
  </si>
  <si>
    <t>2647N21 ICTpodpora firemních procesů</t>
  </si>
  <si>
    <t>2956H01 Řezník - uzenář</t>
  </si>
  <si>
    <t>3652H01 (L+H) Instalatér / 3941L02 Mechanik instalatérských a elektrotechnických zařízení</t>
  </si>
  <si>
    <t>7531M008</t>
  </si>
  <si>
    <t>Výchova dětí předškolního a mladšího školního věku</t>
  </si>
  <si>
    <t>2647N22 Informatika ve firemní praxi</t>
  </si>
  <si>
    <t>3157E01 Textilní a oděvní výroba</t>
  </si>
  <si>
    <t>3941L51 Autotronik</t>
  </si>
  <si>
    <t>7531M010</t>
  </si>
  <si>
    <t>Pedagogika pro asistenty ve školství</t>
  </si>
  <si>
    <t>2647N23 Audiovizuální technika a distribuce signálů</t>
  </si>
  <si>
    <t>3342M01 Nábytkářská a dřevařská výroba</t>
  </si>
  <si>
    <t>3157H01 Výrobce textilií</t>
  </si>
  <si>
    <t>7541M003</t>
  </si>
  <si>
    <t>Sociální péče - pečovatelská činnost</t>
  </si>
  <si>
    <t>2647N24 Programování</t>
  </si>
  <si>
    <t>3343M01 Výroba hudebních nástrojů</t>
  </si>
  <si>
    <t>3158H01 Krejčí</t>
  </si>
  <si>
    <t>7541M004</t>
  </si>
  <si>
    <t>Sociální péče - sociálněsprávní činnost</t>
  </si>
  <si>
    <t>2647N25 Technické a průmyslové aplikace</t>
  </si>
  <si>
    <t>3159E01 Šití oděvů</t>
  </si>
  <si>
    <t>4143L01 Chovatel cizokrajných zvířat</t>
  </si>
  <si>
    <t>7541M005</t>
  </si>
  <si>
    <t>Sociální péče - sociální činnost pro etnické skupiny</t>
  </si>
  <si>
    <t>2832N01 Řízení sklářské a keramické výroby</t>
  </si>
  <si>
    <t>3441M01 Polygrafie</t>
  </si>
  <si>
    <t>3159E02 Šití prádla</t>
  </si>
  <si>
    <t>4143L51 Rybářství</t>
  </si>
  <si>
    <t>7541M008</t>
  </si>
  <si>
    <t>Sociální činnost - sociální pečovatelství</t>
  </si>
  <si>
    <t>2832N02 Řízení výroby zpracování kamene</t>
  </si>
  <si>
    <t>3442M01 Obalová technika</t>
  </si>
  <si>
    <t>3162H01 Výrobce pokrývek hlavy</t>
  </si>
  <si>
    <t>4143L52 Trenérství dostihových a sportovních koní</t>
  </si>
  <si>
    <t>7541M009</t>
  </si>
  <si>
    <t>Sociální činnost - sociální vychovatelství</t>
  </si>
  <si>
    <t>2941N01 Potravinářská technologie a biotechnologie</t>
  </si>
  <si>
    <t>3241E01 Kožedělná výroba</t>
  </si>
  <si>
    <t>4144L51 Zahradnictví</t>
  </si>
  <si>
    <t>7541M010</t>
  </si>
  <si>
    <t>Sociální činnost v prostředí etnických minorit</t>
  </si>
  <si>
    <t>2941N02 Analýza potravin</t>
  </si>
  <si>
    <t>3252H01 Výrobce kožedělného zboží</t>
  </si>
  <si>
    <t>4145L51 Mechanizace zemědělství a lesního hospodářství</t>
  </si>
  <si>
    <t>7541M012</t>
  </si>
  <si>
    <t>Výchovná a humanitární činnost - sociálně výchovná činnost</t>
  </si>
  <si>
    <t>2941N03 Technologie a hygiena potravin</t>
  </si>
  <si>
    <t>3254H01 Výrobce obuvi</t>
  </si>
  <si>
    <t>5341L51 Zdravotnický asistent</t>
  </si>
  <si>
    <t>7541M013</t>
  </si>
  <si>
    <t>Výchovná a humanitární činnost - sociálně administrativní činnost</t>
  </si>
  <si>
    <t>2941N04 Zpracování mléka</t>
  </si>
  <si>
    <t>3354H01 Mechanik hudebních nástrojů</t>
  </si>
  <si>
    <t>6441L51 Podnikání</t>
  </si>
  <si>
    <t>7841M003</t>
  </si>
  <si>
    <t>Rodinná škola - sociální služby</t>
  </si>
  <si>
    <t>3141N01 Textilnictví a oděvnictví</t>
  </si>
  <si>
    <t>3354H02 Mechanik dechových a bicích hudebních nástrojů</t>
  </si>
  <si>
    <t>6541L01 Gastronomie</t>
  </si>
  <si>
    <t>7841M004</t>
  </si>
  <si>
    <t>Rodinná škola - ekonomicko-administrativní služby</t>
  </si>
  <si>
    <t>3331N01 Tvorba nábytku a dřevěné konstrukce</t>
  </si>
  <si>
    <t>3643M01 Stavební materiály</t>
  </si>
  <si>
    <t>3356E01 Truhlářská a čalounická výroba</t>
  </si>
  <si>
    <t>6551H01 (L+H) Kuchař - číšník / 6541L01 Gastronomie</t>
  </si>
  <si>
    <t>7841M005</t>
  </si>
  <si>
    <t>Rodinná škola - veřejnosprávní služby</t>
  </si>
  <si>
    <t>3641N01 Obnova stavebních památek</t>
  </si>
  <si>
    <t>3356H01 Truhlář</t>
  </si>
  <si>
    <t>6541L51 Gastronomie</t>
  </si>
  <si>
    <t>SOŠ TECHNICKÉ 1</t>
  </si>
  <si>
    <t>2341M001</t>
  </si>
  <si>
    <t>Strojírenství</t>
  </si>
  <si>
    <t>3641N02 Pozemní stavby</t>
  </si>
  <si>
    <t>6641L01 Obchodník</t>
  </si>
  <si>
    <t>2345M004</t>
  </si>
  <si>
    <t>Silniční doprava</t>
  </si>
  <si>
    <t>3641N03 Inženýrské stavitelství</t>
  </si>
  <si>
    <t>3645M01 Technická zařízení budov</t>
  </si>
  <si>
    <t>3357E01 Dřevařská výroba</t>
  </si>
  <si>
    <t>6641L51 Obchodník</t>
  </si>
  <si>
    <t>2641M002</t>
  </si>
  <si>
    <t>Elektrotechnika</t>
  </si>
  <si>
    <t>3641N04 Stavebnictví</t>
  </si>
  <si>
    <t>3646M01 Geodézie a katastr nemovitostí</t>
  </si>
  <si>
    <t>3358E01 Zpracovatel přírodních pletiv</t>
  </si>
  <si>
    <t>6642L51 Propagace</t>
  </si>
  <si>
    <t>2642M001</t>
  </si>
  <si>
    <t>Zařízení silnoproudé elektrotechniky</t>
  </si>
  <si>
    <t>3641N05 Příprava a realizace staveb</t>
  </si>
  <si>
    <t>3647M01 Stavebnictví</t>
  </si>
  <si>
    <t>3359H01 Čalouník</t>
  </si>
  <si>
    <t>6842L51 Bezpečnostní služby</t>
  </si>
  <si>
    <t>2646M001</t>
  </si>
  <si>
    <t>Obrazová a zvuková technika - technické zaměření</t>
  </si>
  <si>
    <t>3641N06 Ochrana památek a krajiny</t>
  </si>
  <si>
    <t>3741M01 Provoz a ekonomika dopravy</t>
  </si>
  <si>
    <t>3452H01 Tiskař na polygrafických strojích</t>
  </si>
  <si>
    <t>6941L01 Kosmetické služby</t>
  </si>
  <si>
    <t>2647M001</t>
  </si>
  <si>
    <t>Výpočetní technika</t>
  </si>
  <si>
    <t>3641N07 Nízkoenergetické a pasivní objekty</t>
  </si>
  <si>
    <t>3453H01 Reprodukční grafik</t>
  </si>
  <si>
    <t>6941L02 Masér sportovní a rekondiční</t>
  </si>
  <si>
    <t>2647M002</t>
  </si>
  <si>
    <t>Elektronické počítačové systémy</t>
  </si>
  <si>
    <t>3641N08 Pozemní stavby - Téměř nulové budovy</t>
  </si>
  <si>
    <t>3742M01 Logistické a finanční služby</t>
  </si>
  <si>
    <t>3457E01 Knihařské práce</t>
  </si>
  <si>
    <t>6941L51 Masér sportovní a rekondiční</t>
  </si>
  <si>
    <t>2647M003</t>
  </si>
  <si>
    <t>Informační technologie - aplikace osobních počítačů</t>
  </si>
  <si>
    <t>3741N01 Dopravní a spediční činnost</t>
  </si>
  <si>
    <t>3908M01 Požární ochrana</t>
  </si>
  <si>
    <t>3457H01 Knihař</t>
  </si>
  <si>
    <t>6941L52 Vlasová kosmetika</t>
  </si>
  <si>
    <t>2647M004</t>
  </si>
  <si>
    <t>Správce informačních systémů</t>
  </si>
  <si>
    <t>3741N02 Letecká doprava v cestovním ruchu</t>
  </si>
  <si>
    <t>3651E01 Dlaždičské práce</t>
  </si>
  <si>
    <t>7541L51 Sociální činnost</t>
  </si>
  <si>
    <t>3643M001</t>
  </si>
  <si>
    <t>Stavební materiály</t>
  </si>
  <si>
    <t>3741N03 Provoz a ekonomika dopravy</t>
  </si>
  <si>
    <t>3652H01 Instalatér</t>
  </si>
  <si>
    <t>8248L01 Starožitník</t>
  </si>
  <si>
    <t>3645M002</t>
  </si>
  <si>
    <t>Technická zařízení budov</t>
  </si>
  <si>
    <t>3741N04 Dopravní logistika a obchod</t>
  </si>
  <si>
    <t>8251L01 Uměleckořemeslné zpracování kovů</t>
  </si>
  <si>
    <t>3647M001</t>
  </si>
  <si>
    <t>Stavebnictví</t>
  </si>
  <si>
    <t>3908N01 Řízení bezpečnosti práce</t>
  </si>
  <si>
    <t>4104M01 Rostlinolékařství</t>
  </si>
  <si>
    <t>3652H02 Mechanik plynových zařízení</t>
  </si>
  <si>
    <t>8251L02 Uměleckořemeslné zpracování dřeva</t>
  </si>
  <si>
    <t>3741M006</t>
  </si>
  <si>
    <t>Provoz a ekonomika dopravy</t>
  </si>
  <si>
    <t>3908N02 Prevence rizik a záchranářství</t>
  </si>
  <si>
    <t>4141M01 Agropodnikání</t>
  </si>
  <si>
    <t>3654H01 Kameník</t>
  </si>
  <si>
    <t>8251L03 Uměleckořemeslné zpracování textilu</t>
  </si>
  <si>
    <t>SOŠ TECHNICKÉ 2</t>
  </si>
  <si>
    <t>2142M001</t>
  </si>
  <si>
    <t>Těžba a zpracování kamene</t>
  </si>
  <si>
    <t>3941N01 Bezpečnost práce a krizové řízení</t>
  </si>
  <si>
    <t>4142M01 Vinohradnictví</t>
  </si>
  <si>
    <t>3655E01 Klempířské práce ve stavebnictví</t>
  </si>
  <si>
    <t>8251L04 Uměleckořemeslné zpracování kamene a keramiky</t>
  </si>
  <si>
    <t>2345M003</t>
  </si>
  <si>
    <t>Strojník požární techniky</t>
  </si>
  <si>
    <t>3941N02 Výrobní a řídící systémy podniku</t>
  </si>
  <si>
    <t>3656H01 Kominík</t>
  </si>
  <si>
    <t>8251L05 Uměleckořemeslné zpracování skla</t>
  </si>
  <si>
    <t>2943M002</t>
  </si>
  <si>
    <t>Technologie potravin - mlynářství a výroba krmiv</t>
  </si>
  <si>
    <t>3941N03 Facility management</t>
  </si>
  <si>
    <t>3657E01 Malířské a natěračské práce</t>
  </si>
  <si>
    <t>8251L06 Uměleckořemeslná stavba hudebních nástrojů</t>
  </si>
  <si>
    <t>2943M003</t>
  </si>
  <si>
    <t>Technologie potravin - zpracování mouky</t>
  </si>
  <si>
    <t>3941N04 Správa nemovitostí</t>
  </si>
  <si>
    <t>3658H01 Montér vodovodů a kanalizací a obsluha vodárenských zařízení</t>
  </si>
  <si>
    <t>8251L51 Umělecké řemeslné práce</t>
  </si>
  <si>
    <t>2944M001</t>
  </si>
  <si>
    <t>Technologie potravin - zpracování masa</t>
  </si>
  <si>
    <t>3943N01 Diplomovaný oční optik bez získání způsobilosti zdravotnického pracovníka</t>
  </si>
  <si>
    <t>4143M01 Rybářství</t>
  </si>
  <si>
    <t>3659E01 Podlahářské práce</t>
  </si>
  <si>
    <t>2945M001</t>
  </si>
  <si>
    <t>Technologie potravin - kvasná technologie</t>
  </si>
  <si>
    <t>3943N02 Diplomovaný oční optik</t>
  </si>
  <si>
    <t>4143M02 Chovatelství</t>
  </si>
  <si>
    <t>3659H01 Podlahář</t>
  </si>
  <si>
    <t>3141M004</t>
  </si>
  <si>
    <t>Textilní výroba a podnikatelství</t>
  </si>
  <si>
    <t>4131N01 Regionální politika zemědělství a venkova</t>
  </si>
  <si>
    <t>3662E01 Sklenářské práce</t>
  </si>
  <si>
    <t>3143M001</t>
  </si>
  <si>
    <t>Oděvnictví</t>
  </si>
  <si>
    <t>4131N02 Agroturistika</t>
  </si>
  <si>
    <t>4144M01 Zahradnictví</t>
  </si>
  <si>
    <t>3662H01 Sklenář</t>
  </si>
  <si>
    <t>3441M001</t>
  </si>
  <si>
    <t>Polygrafie</t>
  </si>
  <si>
    <t>4131N03 Obchodování se zemědělsko-potravinářskými komoditami</t>
  </si>
  <si>
    <t>3663H01 Štukatér</t>
  </si>
  <si>
    <t>3442M001</t>
  </si>
  <si>
    <t>Obalová technika</t>
  </si>
  <si>
    <t>4131N04 Péče o krajinu</t>
  </si>
  <si>
    <t>4145M01 Mechanizace a služby</t>
  </si>
  <si>
    <t>3664E01 Tesařské práce</t>
  </si>
  <si>
    <t>3646M002</t>
  </si>
  <si>
    <t>Geodézie - geodézie</t>
  </si>
  <si>
    <t>4131N05 Šlechtitelství</t>
  </si>
  <si>
    <t>4146M01 Lesnictví</t>
  </si>
  <si>
    <t>3664H01 Tesař</t>
  </si>
  <si>
    <t>3742M001</t>
  </si>
  <si>
    <t>Poštovní a peněžní služby</t>
  </si>
  <si>
    <t>4131N06 Zemědělské podnikání</t>
  </si>
  <si>
    <t>4341M01 Veterinářství</t>
  </si>
  <si>
    <t>3665H01 Vodař</t>
  </si>
  <si>
    <t>3908M001</t>
  </si>
  <si>
    <t>Požární ochrana</t>
  </si>
  <si>
    <t>4132N01 Lesnictví</t>
  </si>
  <si>
    <t>3666H01 Montér suchých staveb</t>
  </si>
  <si>
    <t>8241M001</t>
  </si>
  <si>
    <t>Užitá malba</t>
  </si>
  <si>
    <t>4144N01 Zahradní krajinná tvorba</t>
  </si>
  <si>
    <t>5341M01 Zdravotnický asistent</t>
  </si>
  <si>
    <t>3667E01 Zednické práce</t>
  </si>
  <si>
    <t>8241M002</t>
  </si>
  <si>
    <t>Užitá fotografie a média</t>
  </si>
  <si>
    <t>4331N01 Fyzioterapie zvířat</t>
  </si>
  <si>
    <t>5341M02 Nutriční asistent</t>
  </si>
  <si>
    <t>3667E02 Stavební práce</t>
  </si>
  <si>
    <t>8244M001</t>
  </si>
  <si>
    <t>Hudba</t>
  </si>
  <si>
    <t>4331N02 Veterinární sestra</t>
  </si>
  <si>
    <t>5341M03 Praktická sestra</t>
  </si>
  <si>
    <t>3667H01 Zedník</t>
  </si>
  <si>
    <t>8241M003</t>
  </si>
  <si>
    <t>Scénická technika</t>
  </si>
  <si>
    <t>4331N03 Veterinární asistent</t>
  </si>
  <si>
    <t>5341M04 Masér ve zdravotnictví</t>
  </si>
  <si>
    <t>3667H02 Kamnář</t>
  </si>
  <si>
    <t>8241M007</t>
  </si>
  <si>
    <t>Propagační výtvarnictví - propagační grafika</t>
  </si>
  <si>
    <t>5341N11 Diplomovaná všeobecná sestra</t>
  </si>
  <si>
    <t>5343M01 Laboratorní asistent</t>
  </si>
  <si>
    <t>3669E01 Pokrývačské práce</t>
  </si>
  <si>
    <t>8241M008</t>
  </si>
  <si>
    <t>Propagační výtvarnictví - výstavnictví</t>
  </si>
  <si>
    <t>5341N21 Diplomovaný zdravotnický záchranář</t>
  </si>
  <si>
    <t>5344M01 Ortoticko - protetický technik</t>
  </si>
  <si>
    <t>3669H01 Pokrývač</t>
  </si>
  <si>
    <t>8241M009</t>
  </si>
  <si>
    <t>Propagační výtvarnictví - aranžování</t>
  </si>
  <si>
    <t>5341N31 Diplomovaná dentální hygienistka</t>
  </si>
  <si>
    <t>5344M03 Asistent zubního technika</t>
  </si>
  <si>
    <t>3751H01 Manipulant poštovního provozu a přepravy</t>
  </si>
  <si>
    <t>8241M010</t>
  </si>
  <si>
    <t>Propagační výtvarnictví - vědecká kresba a ilustrace</t>
  </si>
  <si>
    <t>5341N41 Diplomovaný nutriční terapeut</t>
  </si>
  <si>
    <t>6341M01 Ekonomika a podnikání</t>
  </si>
  <si>
    <t>3752H01 Železničář</t>
  </si>
  <si>
    <t>8241M022</t>
  </si>
  <si>
    <t>Modelářství a návrhářství oděvů</t>
  </si>
  <si>
    <t>5341N51 Diplomovaná dětská sestra</t>
  </si>
  <si>
    <t>6341M02 Obchodní akademie</t>
  </si>
  <si>
    <t>3941H01 Malíř a lakýrník</t>
  </si>
  <si>
    <t>8241M023</t>
  </si>
  <si>
    <t>Tvorba hraček a dekorativních předmětů</t>
  </si>
  <si>
    <t>5343N11 Diplomovaný farmaceutický asistent</t>
  </si>
  <si>
    <t>4151E01 Zemědělské práce</t>
  </si>
  <si>
    <t>8241M028</t>
  </si>
  <si>
    <t>Modelářství a návrhářství obuvi a módních doplňků</t>
  </si>
  <si>
    <t>5343N21 Diplomovaný zdravotní laborant</t>
  </si>
  <si>
    <t>4151H01 Zemědělec - farmář</t>
  </si>
  <si>
    <t>8241M030</t>
  </si>
  <si>
    <t>Tvarování dřeva a řezbářství</t>
  </si>
  <si>
    <t>5344N11 Diplomovaný zubní technik</t>
  </si>
  <si>
    <t>4151H02 Včelař</t>
  </si>
  <si>
    <t>8241M032</t>
  </si>
  <si>
    <t>Grafika v reklamní praxi</t>
  </si>
  <si>
    <t>6141N01 Teologická a pastorační činnost</t>
  </si>
  <si>
    <t>6542M01 Hotelnictví</t>
  </si>
  <si>
    <t>4152E01 Zahradnické práce</t>
  </si>
  <si>
    <t>8241M034</t>
  </si>
  <si>
    <t>Tvarování průmyslových výrobků - průmyslový design</t>
  </si>
  <si>
    <t>6141N02 Teologická a pastoračně sociální činnost</t>
  </si>
  <si>
    <t>6542M02 Cestovní ruch</t>
  </si>
  <si>
    <t>4152E02 Zahradnická výroba</t>
  </si>
  <si>
    <t>8241M035</t>
  </si>
  <si>
    <t>Propagační výtvarnictví - grafická úprava tiskovin</t>
  </si>
  <si>
    <t>6141N03 Misijní a teologická činnost</t>
  </si>
  <si>
    <t>4152H01 Zahradník</t>
  </si>
  <si>
    <t>8241M037</t>
  </si>
  <si>
    <t>Výtvarné zpracování keramiky a porcelánu - vytváření keramiky</t>
  </si>
  <si>
    <t>6141N04 Teologie a pastorace</t>
  </si>
  <si>
    <t>4153H01 Rybář</t>
  </si>
  <si>
    <t>8241M038</t>
  </si>
  <si>
    <t>Výtvarné zpracování keramiky a porcelánu - kamnářství</t>
  </si>
  <si>
    <t>6341N01 Mezinárodní obchodní styk</t>
  </si>
  <si>
    <t>4153H02 Jezdec a chovatel koní</t>
  </si>
  <si>
    <t>8241M040</t>
  </si>
  <si>
    <t>Výtvarné zpracování skla - broušení a vzorování broušeného skla</t>
  </si>
  <si>
    <t>6341N02 Finance a daně</t>
  </si>
  <si>
    <t>6643M01 Knihkupecké a nakladatelské činnosti</t>
  </si>
  <si>
    <t>4154H01 Podkovář a zemědělský kovář</t>
  </si>
  <si>
    <t>8241M041</t>
  </si>
  <si>
    <t>Výtvarné zpracování skla - hutní tvarování skla</t>
  </si>
  <si>
    <t>6341N03 Marketing</t>
  </si>
  <si>
    <t>4155E01 Opravářské práce</t>
  </si>
  <si>
    <t>8241M042</t>
  </si>
  <si>
    <t>Výtvarné zpracování skla - tvarování, malování a leptání skla</t>
  </si>
  <si>
    <t>6341N04 Daňová a finanční správa</t>
  </si>
  <si>
    <t>6842M01 Bezpečnostně právní činnost</t>
  </si>
  <si>
    <t>4155H01 Opravář zemědělských strojů</t>
  </si>
  <si>
    <t>8241M043</t>
  </si>
  <si>
    <t>Výtvarné zpracování skla - rytí skla</t>
  </si>
  <si>
    <t>6341N05 Řízení a zabezpečování jakosti</t>
  </si>
  <si>
    <t>6843M01 Veřejnosprávní činnost</t>
  </si>
  <si>
    <t>4156E01 Lesnické práce</t>
  </si>
  <si>
    <t>8241M044</t>
  </si>
  <si>
    <t>Výtvarné zpracování skla - tvorba a výroba skleněných figurek</t>
  </si>
  <si>
    <t>6341N06 Řízení výroby</t>
  </si>
  <si>
    <t>4156H01 Lesní mechanizátor</t>
  </si>
  <si>
    <t>8241M045</t>
  </si>
  <si>
    <t>Výtvarné zpracování skla - vzorkařství skleněné bižuterie</t>
  </si>
  <si>
    <t>6341N07 Marketing pro střední stupeň řízení</t>
  </si>
  <si>
    <t>4156H02 Opravář lesnických strojů</t>
  </si>
  <si>
    <t>8241M050</t>
  </si>
  <si>
    <t>Textilní výtvarnictví - pletařská tvorba</t>
  </si>
  <si>
    <t>6341N08 Zahraniční obchod</t>
  </si>
  <si>
    <t>4157H01 Zpracovatel dřeva</t>
  </si>
  <si>
    <t>8241M054</t>
  </si>
  <si>
    <t>Tvorba a vzorování bižutérie - tvarování a rytectví raznic</t>
  </si>
  <si>
    <t>6341N09 Podnikání</t>
  </si>
  <si>
    <t>5341H01 Ošetřovatel</t>
  </si>
  <si>
    <t>8241M055</t>
  </si>
  <si>
    <t>Tvorba a vzorování bižutérie - pasířství</t>
  </si>
  <si>
    <t>6341N10 Řízení malého a středního podniku</t>
  </si>
  <si>
    <t>6942M01 Oční optik</t>
  </si>
  <si>
    <t>5341J01 Zubní instrumentářka</t>
  </si>
  <si>
    <t>8241M056</t>
  </si>
  <si>
    <t>Tvorba a vzorování bižutérie - povrchové zušlechťování</t>
  </si>
  <si>
    <t>6341N11 Firemní ekonomika</t>
  </si>
  <si>
    <t>7241M01 Informační služby</t>
  </si>
  <si>
    <t>6351J01 Obchodní škola</t>
  </si>
  <si>
    <t>8241M057</t>
  </si>
  <si>
    <t>Tvorba a vzorování bižutérie - uměleckoprůmyslové zpracování kovů</t>
  </si>
  <si>
    <t>6341N12 Ekonomika a management podniku</t>
  </si>
  <si>
    <t>7531M01 Předškolní a mimoškolní pedagogika</t>
  </si>
  <si>
    <t>6551E01 Stravovací a ubytovací služby</t>
  </si>
  <si>
    <t>8241M058</t>
  </si>
  <si>
    <t>Kamenosochařství - kamenosochařská tvorba</t>
  </si>
  <si>
    <t>6341N13 Provozní ekonomika odpadového hospodářství</t>
  </si>
  <si>
    <t>7531M02 Pedagogika pro asistenty ve školství</t>
  </si>
  <si>
    <t>6551E02 Práce ve stravování</t>
  </si>
  <si>
    <t>8242M001</t>
  </si>
  <si>
    <t>Konzervátorství a restaurátorství</t>
  </si>
  <si>
    <t>6341N14 Ekonomika podniku a management</t>
  </si>
  <si>
    <t>6551H01 Kuchař - číšník</t>
  </si>
  <si>
    <t>8242M002</t>
  </si>
  <si>
    <t>Kamenosochařství - restaurování a konzervování kamene</t>
  </si>
  <si>
    <t>6341N15 Účetnictví</t>
  </si>
  <si>
    <t>7541M01 Sociální činnost</t>
  </si>
  <si>
    <t>8243M001</t>
  </si>
  <si>
    <t>Foto-video reportér - producent</t>
  </si>
  <si>
    <t>6341N16 Finanční řízení</t>
  </si>
  <si>
    <t>7842M01 Technické lyceum</t>
  </si>
  <si>
    <t>6651E01 Prodavačské práce</t>
  </si>
  <si>
    <t>8244M002</t>
  </si>
  <si>
    <t>Ladění klavíru</t>
  </si>
  <si>
    <t>6341N17 Ekonomika a management v podnicích finančních služeb</t>
  </si>
  <si>
    <t>7842M02 Ekonomické lyceum</t>
  </si>
  <si>
    <t>6651H01 Prodavač</t>
  </si>
  <si>
    <t>8244N001</t>
  </si>
  <si>
    <t>6341N18 Ekonomika a podnikání</t>
  </si>
  <si>
    <t>7842M03 Pedagogické lyceum</t>
  </si>
  <si>
    <t>6652H01 Aranžér</t>
  </si>
  <si>
    <t>8245M001</t>
  </si>
  <si>
    <t>Zpěv</t>
  </si>
  <si>
    <t>6341N19 Firemní management</t>
  </si>
  <si>
    <t>7842M04 Zdravotnické lyceum</t>
  </si>
  <si>
    <t>6653H01 Operátor skladování</t>
  </si>
  <si>
    <t>8245N001</t>
  </si>
  <si>
    <t>6341N20 Obchodní podnikání</t>
  </si>
  <si>
    <t>7842M05 Přírodovědné lyceum</t>
  </si>
  <si>
    <t>6951H01 Kadeřník</t>
  </si>
  <si>
    <t>8246M001</t>
  </si>
  <si>
    <t>Tanec</t>
  </si>
  <si>
    <t>6341N21 Firemní ekonomika v globálním ekonomickém prostředí</t>
  </si>
  <si>
    <t>7842M06 Kombinované lyceum</t>
  </si>
  <si>
    <t>6953H01 Rekondiční a sportovní masér</t>
  </si>
  <si>
    <t>8247M001</t>
  </si>
  <si>
    <t>Hudebně dramatické umění</t>
  </si>
  <si>
    <t>6341N22 Účetnictví a daně</t>
  </si>
  <si>
    <t>7842M07 Vojenské lyceum</t>
  </si>
  <si>
    <t>6954E01 Provozní služby</t>
  </si>
  <si>
    <t>5341M007</t>
  </si>
  <si>
    <t>Zdravotnický asistent</t>
  </si>
  <si>
    <t>6341N23 Mezinárodní obchod</t>
  </si>
  <si>
    <t>7941K41 Gymnázium</t>
  </si>
  <si>
    <t>7531J01 Pedagogika pro asistenty ve školství</t>
  </si>
  <si>
    <t>5341M008</t>
  </si>
  <si>
    <t>Nutriční asistent</t>
  </si>
  <si>
    <t>6341N24 Finanční a ekonomické poradenství</t>
  </si>
  <si>
    <t>7941K61 Gymnázium</t>
  </si>
  <si>
    <t>7541E01 Pečovatelské služby</t>
  </si>
  <si>
    <t>5343M005</t>
  </si>
  <si>
    <t>Laboratorní asistent</t>
  </si>
  <si>
    <t>6341N25 Účetnictví a finanční hospodaření</t>
  </si>
  <si>
    <t>7941K81 Gymnázium</t>
  </si>
  <si>
    <t>7541J01 Pečovatelské služby</t>
  </si>
  <si>
    <t>5344M006</t>
  </si>
  <si>
    <t>Oční technik bez získání způsobilosti zdravotnického pracovníka</t>
  </si>
  <si>
    <t>6341N26 Účetnictví a finanční řízení podniku</t>
  </si>
  <si>
    <t>7942K41 Gymnázium se sportovní přípravou</t>
  </si>
  <si>
    <t>7862C01 Praktická škola jednoletá</t>
  </si>
  <si>
    <t>5344M007</t>
  </si>
  <si>
    <t>Asistent zubního technika</t>
  </si>
  <si>
    <t>6341N27 Sociální pojišťovnictví</t>
  </si>
  <si>
    <t>7942K61 Gymnázium se sportovní přípravou</t>
  </si>
  <si>
    <t>7862C02 Praktická škola dvouletá</t>
  </si>
  <si>
    <t>5344M008</t>
  </si>
  <si>
    <t>Ortoticko-protetický technik</t>
  </si>
  <si>
    <t>6341N28 Management malých a středních firem</t>
  </si>
  <si>
    <t>7942K81 Gymnázium se sportovní přípravou</t>
  </si>
  <si>
    <t>8244J01 Ladění klavírů a kulturní činnost</t>
  </si>
  <si>
    <t>4146M001</t>
  </si>
  <si>
    <t>Lesnictví</t>
  </si>
  <si>
    <t>6341N29 Administrativa a ekonomika pro podnikání</t>
  </si>
  <si>
    <t>7943K61 Dvojjazyčné gymnázium</t>
  </si>
  <si>
    <t>8251H01 Umělecký kovář a zámečník, pasíř</t>
  </si>
  <si>
    <t>1601M001</t>
  </si>
  <si>
    <t>Ochrana a tvorba životního prostředí</t>
  </si>
  <si>
    <t>6341N30 Mezinárodní obchod, logistické a finanční služby</t>
  </si>
  <si>
    <t>8241M01 Užitá malba</t>
  </si>
  <si>
    <t>8251H02 Umělecký truhlář a řezbář</t>
  </si>
  <si>
    <t>1601M002</t>
  </si>
  <si>
    <t>Ochrana přírody a prostředí</t>
  </si>
  <si>
    <t>6341N31 Ekonomika a provoz zájmových chovů</t>
  </si>
  <si>
    <t>8241M02 Užitá fotografie a média</t>
  </si>
  <si>
    <t>8251H03 Zlatník a klenotník</t>
  </si>
  <si>
    <t>1601M004</t>
  </si>
  <si>
    <t>Ekologie a ochrana krajiny</t>
  </si>
  <si>
    <t>6341N32 Podnikání malých a středních firem</t>
  </si>
  <si>
    <t>8241M03 Scénická a výstavní tvorba</t>
  </si>
  <si>
    <t>8251H04 Umělecký keramik</t>
  </si>
  <si>
    <t>1601M005</t>
  </si>
  <si>
    <t>Ochrana a obnova životního prostředí</t>
  </si>
  <si>
    <t>6341N33 Digitální marketing</t>
  </si>
  <si>
    <t>8241M04 Průmyslový design</t>
  </si>
  <si>
    <t>8251H05 Vlásenkář a maskér</t>
  </si>
  <si>
    <t>1602M001</t>
  </si>
  <si>
    <t>Průmyslová ekologie</t>
  </si>
  <si>
    <t>6342N01 Personální řízení</t>
  </si>
  <si>
    <t>8241M05 Grafický design</t>
  </si>
  <si>
    <t>8251H06 Umělecký štukatér</t>
  </si>
  <si>
    <t>4141M001</t>
  </si>
  <si>
    <t>Agropodnikání</t>
  </si>
  <si>
    <t>6342N02 Personální práce</t>
  </si>
  <si>
    <t>8241M06 Výtvarné zpracování kovů a drahých kamenů</t>
  </si>
  <si>
    <t>8251H07 Umělecký pozlacovač</t>
  </si>
  <si>
    <t>4143M001</t>
  </si>
  <si>
    <t>Rybářství</t>
  </si>
  <si>
    <t>6342N03 Personální management</t>
  </si>
  <si>
    <t>8241M07 Modelářství a návrhářství oděvů</t>
  </si>
  <si>
    <t>8251H08 Umělecký sklenář</t>
  </si>
  <si>
    <t>4143M002</t>
  </si>
  <si>
    <t>Chovatelství</t>
  </si>
  <si>
    <t>6342N04 Management lidských zdrojů</t>
  </si>
  <si>
    <t>8241M08 Tvorba hraček a herních předmětů</t>
  </si>
  <si>
    <t>8251H09 Umělecký rytec</t>
  </si>
  <si>
    <t>4144M001</t>
  </si>
  <si>
    <t>Zahradnictví</t>
  </si>
  <si>
    <t>6343N01 Pojišťovnictví</t>
  </si>
  <si>
    <t>8241M09 Modelářství a návrhářství obuvi a módních doplňků</t>
  </si>
  <si>
    <t>3941L001</t>
  </si>
  <si>
    <t>L0</t>
  </si>
  <si>
    <t>Autotronik</t>
  </si>
  <si>
    <t>6343N02 Finanční poradenství</t>
  </si>
  <si>
    <t>8241M10 Řezbářství</t>
  </si>
  <si>
    <t>2143L001</t>
  </si>
  <si>
    <t>Hutník operátor</t>
  </si>
  <si>
    <t>6343N03 Bankovnictví</t>
  </si>
  <si>
    <t>8241M11 Design interiéru</t>
  </si>
  <si>
    <t>2144L001</t>
  </si>
  <si>
    <t>Technik modelářských zařízení</t>
  </si>
  <si>
    <t>6343N04 Bankovnictví a finance</t>
  </si>
  <si>
    <t>8241M12 Výtvarné zpracování keramiky a porcelánu</t>
  </si>
  <si>
    <t>2344L001</t>
  </si>
  <si>
    <t>Mechanik strojů a zařízení</t>
  </si>
  <si>
    <t>6343N05 Finanční řízení</t>
  </si>
  <si>
    <t>8241M13 Výtvarné zpracování skla a světelných objektů</t>
  </si>
  <si>
    <t>2345L001</t>
  </si>
  <si>
    <t>Mechanik seřizovač</t>
  </si>
  <si>
    <t>6343N06 Účetnictví a finanční řízení</t>
  </si>
  <si>
    <t>8241M14 Textilní výtvarnictví</t>
  </si>
  <si>
    <t>2345L004</t>
  </si>
  <si>
    <t>Mechanik seřizovač - mechatronik</t>
  </si>
  <si>
    <t>6343N07 Účetnictví a finance</t>
  </si>
  <si>
    <t>8241M15 Tvorba a vzorování bižuterie</t>
  </si>
  <si>
    <t>2345L005</t>
  </si>
  <si>
    <t>Mechanik číslicově řízených strojů</t>
  </si>
  <si>
    <t>6343N08 Finanční poradenství</t>
  </si>
  <si>
    <t>8241M16 Kamenosochařství</t>
  </si>
  <si>
    <t>2345L009</t>
  </si>
  <si>
    <t>Letecký mechanik</t>
  </si>
  <si>
    <t>6343N09 Finance a daně</t>
  </si>
  <si>
    <t>8241M17 Multimediální tvorba</t>
  </si>
  <si>
    <t>Seznam oborů L0 zařazených do pokusného ověřování modelu L a H</t>
  </si>
  <si>
    <t>2369L001</t>
  </si>
  <si>
    <t>Technik - puškař</t>
  </si>
  <si>
    <t>6343N10 Finance a účetnictví</t>
  </si>
  <si>
    <t>8241M18 Uměleckořemeslná stavba varhan</t>
  </si>
  <si>
    <t>Seznam oborů L+H</t>
  </si>
  <si>
    <t xml:space="preserve">Obor L0 </t>
  </si>
  <si>
    <t>2642L001</t>
  </si>
  <si>
    <t>Mechanik silnoproudých zařízení</t>
  </si>
  <si>
    <t>6343N11 Finance, účetnictví, finanční řízení</t>
  </si>
  <si>
    <t>8242M01 Konzervátorství a restaurátorství</t>
  </si>
  <si>
    <t>21-41-L/01 Hutník operátor</t>
  </si>
  <si>
    <t>2643L001</t>
  </si>
  <si>
    <t>Mechanik elektronik</t>
  </si>
  <si>
    <t>6343N12 Odhadcovství</t>
  </si>
  <si>
    <t>8244M01 Hudba</t>
  </si>
  <si>
    <t xml:space="preserve">Příloha č. 2 Komplementární obory kategorie vzdělání L0 a kategorie vzdělání H pro účely pokusného ověřování modelu L a H </t>
  </si>
  <si>
    <t>21-44-L/01 Technik modelových zařízení</t>
  </si>
  <si>
    <t>2842L012</t>
  </si>
  <si>
    <t>Chemik operátor - průmyslová chemie</t>
  </si>
  <si>
    <t>6343N13 Finančnictví a bankovnictví</t>
  </si>
  <si>
    <t>8244M02 Ladění klavírů a příbuzných nástrojů</t>
  </si>
  <si>
    <t>Seznam oborů s výučním listem doplňující obory L0 pro účely pokusného ověřování</t>
  </si>
  <si>
    <t>23-44-L/01 Mechanik strojů a zařízení</t>
  </si>
  <si>
    <t>3143L004</t>
  </si>
  <si>
    <t>Operátor oděvní výroby - oděvní výroba</t>
  </si>
  <si>
    <t>6343N14 Bankovnictví a pojišťovnictví</t>
  </si>
  <si>
    <t>8244P01 Hudba</t>
  </si>
  <si>
    <t xml:space="preserve">Obor H </t>
  </si>
  <si>
    <t>82-51-L/01 Uměleckořemeslné zpracování kovů</t>
  </si>
  <si>
    <t>3143L006</t>
  </si>
  <si>
    <t>Operátor oděvní výroby - obchodní činnost</t>
  </si>
  <si>
    <t>6431N01 Management cestovního ruchu</t>
  </si>
  <si>
    <t>8245M01 Zpěv</t>
  </si>
  <si>
    <t>21-52 H/01 Hutník</t>
  </si>
  <si>
    <t>23-45-L/01 Mechanik seřizovač</t>
  </si>
  <si>
    <t>3341L006</t>
  </si>
  <si>
    <t>Operátor dřevařské a nábytkářské výroby</t>
  </si>
  <si>
    <t>6431N02 Projektové řízení</t>
  </si>
  <si>
    <t>8245P01 Zpěv</t>
  </si>
  <si>
    <t>21-53-H/01 Modelář</t>
  </si>
  <si>
    <t>39-41-L/01 Autotronik</t>
  </si>
  <si>
    <t>3941L002</t>
  </si>
  <si>
    <t>Mechanik instalatérských a elektrotechnických zařízení budov</t>
  </si>
  <si>
    <t>6431N03 Management firem</t>
  </si>
  <si>
    <t>8246M01 Tanec</t>
  </si>
  <si>
    <t>23-51-H/01 Strojní mechanik</t>
  </si>
  <si>
    <r>
      <t>23-43-</t>
    </r>
    <r>
      <rPr>
        <b/>
        <sz val="11"/>
        <color rgb="FFFF0000"/>
        <rFont val="Calibri"/>
        <family val="2"/>
        <charset val="238"/>
        <scheme val="minor"/>
      </rPr>
      <t>L/51</t>
    </r>
    <r>
      <rPr>
        <sz val="11"/>
        <color rgb="FFFF0000"/>
        <rFont val="Calibri"/>
        <family val="2"/>
        <charset val="238"/>
        <scheme val="minor"/>
      </rPr>
      <t xml:space="preserve"> Provozní technika</t>
    </r>
  </si>
  <si>
    <t>SOU NETECHNICKÉ (OSTATNÍ)</t>
  </si>
  <si>
    <t>3452L001</t>
  </si>
  <si>
    <t>Tiskař na polygrafických strojích</t>
  </si>
  <si>
    <t>6431N04 Management v zemědělství</t>
  </si>
  <si>
    <t>8246M02 Současný tanec</t>
  </si>
  <si>
    <t>23-52-H/01 Nástrojař</t>
  </si>
  <si>
    <t>23-69-L/01 Technik puškař</t>
  </si>
  <si>
    <t>3453L002</t>
  </si>
  <si>
    <t>Reprodukční grafik pro média</t>
  </si>
  <si>
    <t>6431N05 Firemní management</t>
  </si>
  <si>
    <t>8246P01 Tanec</t>
  </si>
  <si>
    <t>23-56-H/01 Obráběč kovů</t>
  </si>
  <si>
    <t>26-41-L/01 Mechanik elektrotechnik</t>
  </si>
  <si>
    <t>3457L001</t>
  </si>
  <si>
    <t>Technik dokončovacího zpracování tiskovin</t>
  </si>
  <si>
    <t>6431N06 Ekonomika strojírenství</t>
  </si>
  <si>
    <t>8246P02 Současný tanec</t>
  </si>
  <si>
    <t>23-68-H/01 Mechanik opravář motorových vozidel</t>
  </si>
  <si>
    <t>39-41-L/02 Mechanik instalatérských a elektrotechnických zařízení</t>
  </si>
  <si>
    <t>3741L009</t>
  </si>
  <si>
    <t>Operátor provozu a ekonomiky dopravy</t>
  </si>
  <si>
    <t>6431N07 Management sportovních aktivit</t>
  </si>
  <si>
    <t>8247M01 Hudebně dramatické umění</t>
  </si>
  <si>
    <t>4143L004</t>
  </si>
  <si>
    <t>Chovatel cizokrajných zvířat</t>
  </si>
  <si>
    <t>6431N08 Výrobní a obchodní management textilu</t>
  </si>
  <si>
    <t>8247P01 Hudebně dramatické umění</t>
  </si>
  <si>
    <t>23-69-H/01 Puškař</t>
  </si>
  <si>
    <t>6641L008</t>
  </si>
  <si>
    <t>Obchodník</t>
  </si>
  <si>
    <t>6431N09 Management sportu</t>
  </si>
  <si>
    <t>26-51-H/01 Elektrikář</t>
  </si>
  <si>
    <t>33-41-L/01 Operátor dřevařské a nábytkářské výroby</t>
  </si>
  <si>
    <t>8248L001</t>
  </si>
  <si>
    <t>Starožitník</t>
  </si>
  <si>
    <t>6431N10 Řízení malého a středního podniku</t>
  </si>
  <si>
    <t>26-51-H/02 Elektrikář – silnoproud</t>
  </si>
  <si>
    <t>34-52-L/01 Tiskař na polygrafických strojích</t>
  </si>
  <si>
    <t>8251L003</t>
  </si>
  <si>
    <t>Uměleckořemeslné zpracování kovů - práce kovářské a zámečnické</t>
  </si>
  <si>
    <t>6431N11 Management dopravy</t>
  </si>
  <si>
    <t>26-52-H/01 Elektromechanik pro zařízení a přístroje</t>
  </si>
  <si>
    <t>34-53-L/01 Reprodukční grafik pro média</t>
  </si>
  <si>
    <t>8251L004</t>
  </si>
  <si>
    <t>Uměleckořemeslné zpracování kovů - práce pasířské</t>
  </si>
  <si>
    <t>6431N12 Management tělesné výchovy a sportu</t>
  </si>
  <si>
    <t>26-57-H/01 Autoelektrikář</t>
  </si>
  <si>
    <t>8251L006</t>
  </si>
  <si>
    <t>Uměleckořemeslné zpracování dřeva - práce truhlářské</t>
  </si>
  <si>
    <t>6431N13 Management v lázeňství</t>
  </si>
  <si>
    <t>33-56-H/01 Truhlář</t>
  </si>
  <si>
    <t>65-41-L/01 Gastronomie</t>
  </si>
  <si>
    <t>8251L007</t>
  </si>
  <si>
    <t>Uměleckořemeslné zpracování dřeva - práce řezbářské</t>
  </si>
  <si>
    <t>6431N14 Logistika a management</t>
  </si>
  <si>
    <t>34-52-H/01 Tiskař na polygrafických strojích</t>
  </si>
  <si>
    <t>66-44-L/01 Obchodník</t>
  </si>
  <si>
    <t>8251L009</t>
  </si>
  <si>
    <t>Uměleckořemeslná stavba hudebních nástrojů - strunné nástroje</t>
  </si>
  <si>
    <t>6431N15 Řízení sportovních a tělovýchovných činností a organizací</t>
  </si>
  <si>
    <t>34-53-H/01 Reprodukční grafik</t>
  </si>
  <si>
    <t>8251L012</t>
  </si>
  <si>
    <t>Uměleckořemeslné zpracování textilu - ruční výšivka</t>
  </si>
  <si>
    <t>6542N01 Gastronomie a hotelnictví</t>
  </si>
  <si>
    <t>36-52-H/01 Instalatér</t>
  </si>
  <si>
    <t>8251L014</t>
  </si>
  <si>
    <t>Uměleckořemeslné zpracování kamene a keramiky - práce keramické</t>
  </si>
  <si>
    <t>6542N02 Řízení hotelnictví a turistických služeb</t>
  </si>
  <si>
    <t>65-51-H/01 Kuchař – číšník</t>
  </si>
  <si>
    <t>8251L018</t>
  </si>
  <si>
    <t>Uměleckořemeslné zpracování skla - broušení a rytí</t>
  </si>
  <si>
    <t>6542N03 Management hotelového provozu</t>
  </si>
  <si>
    <t>66-51-H/01 Prodavač</t>
  </si>
  <si>
    <t>8251L019</t>
  </si>
  <si>
    <t>Uměleckořemeslné zpracování skla - umělecké vitráže</t>
  </si>
  <si>
    <t>6542N04 Řízení hotelového provozu</t>
  </si>
  <si>
    <t>Obor či obory, které se na SŠ zřizovaných MSK mementálně nevyučují</t>
  </si>
  <si>
    <t>8251L020</t>
  </si>
  <si>
    <t>Uměleckořemeslné zpracování skla - malba skla</t>
  </si>
  <si>
    <t>6543N01 Cestovní ruch</t>
  </si>
  <si>
    <t>8251L022</t>
  </si>
  <si>
    <t>Uměleckořemeslné zpracování kamene a keramiky - práce kamenosochařské</t>
  </si>
  <si>
    <t>6543N02 Rozvoj a řízení regionální turistiky</t>
  </si>
  <si>
    <t>8251L024</t>
  </si>
  <si>
    <t>Uměleckořemeslné zpracování kovů - práce rytecké</t>
  </si>
  <si>
    <t>6641N01 Obchodně-podnikatelská činnost</t>
  </si>
  <si>
    <t>NÁSTAVBY TECHNICKÉ</t>
  </si>
  <si>
    <t>2343L506</t>
  </si>
  <si>
    <t>L5</t>
  </si>
  <si>
    <t>Provozní technika</t>
  </si>
  <si>
    <t>6641N02 Mezinárodní obchod, přeprava, zasílatelství</t>
  </si>
  <si>
    <t>2641L501</t>
  </si>
  <si>
    <t>6641N03 Podnikatelská činnost</t>
  </si>
  <si>
    <t>2641L506</t>
  </si>
  <si>
    <t>Provozní elektrotechnika</t>
  </si>
  <si>
    <t>6841N01 Sociálně právní činnost</t>
  </si>
  <si>
    <t>2645L503</t>
  </si>
  <si>
    <t>Zařízení sdělovací techniky</t>
  </si>
  <si>
    <t>6841N02 Aplikované právo</t>
  </si>
  <si>
    <t>2646L505</t>
  </si>
  <si>
    <t>Autoelektronika</t>
  </si>
  <si>
    <t>6841N03 Ekonomicko-právní činnost</t>
  </si>
  <si>
    <t>2845L501</t>
  </si>
  <si>
    <t>Sklářský průmysl</t>
  </si>
  <si>
    <t>6841N04 Kvalifikovaná ekonomicko-právní administrace pro komerční sféru</t>
  </si>
  <si>
    <t>2846L501</t>
  </si>
  <si>
    <t>Keramický průmysl</t>
  </si>
  <si>
    <t>6841N05 Právní asistence</t>
  </si>
  <si>
    <t>2941L502</t>
  </si>
  <si>
    <t>Potravinářský průmysl</t>
  </si>
  <si>
    <t>6841N06 Právní administrativa</t>
  </si>
  <si>
    <t>3342L502</t>
  </si>
  <si>
    <t>Dřevařská a nábytkářská výroba</t>
  </si>
  <si>
    <t>6842N01 Prevence kriminality</t>
  </si>
  <si>
    <t>3644L502</t>
  </si>
  <si>
    <t>Stavební provoz</t>
  </si>
  <si>
    <t>6842N02 Krizové řízení</t>
  </si>
  <si>
    <t>3645L505</t>
  </si>
  <si>
    <t>Technik plynových zařízení a tepelných soustav</t>
  </si>
  <si>
    <t>6842N03 Přípravné trestní řízení</t>
  </si>
  <si>
    <t>3741L503</t>
  </si>
  <si>
    <t>Dopravní provoz</t>
  </si>
  <si>
    <t>6842N04 Bezpečnostně právní činnost</t>
  </si>
  <si>
    <t>3742L501</t>
  </si>
  <si>
    <t>Poštovní provoz</t>
  </si>
  <si>
    <t>6842N05 Dopravně bezpečnostní činnost</t>
  </si>
  <si>
    <t>NÁSTAVBY NETECHNICKÉ (OSTATNÍ)</t>
  </si>
  <si>
    <t>6441L524</t>
  </si>
  <si>
    <t>Podnikání</t>
  </si>
  <si>
    <t>6842N06 Bezpečnost obyvatelstva</t>
  </si>
  <si>
    <t>6642L503</t>
  </si>
  <si>
    <t>Propagace</t>
  </si>
  <si>
    <t>6842N07 Bezpečnost v silniční dopravě</t>
  </si>
  <si>
    <t>3143L501</t>
  </si>
  <si>
    <t>6842N08 Bezpečnostně právní činnosti</t>
  </si>
  <si>
    <t>3441L501</t>
  </si>
  <si>
    <t>Polygrafický průmysl</t>
  </si>
  <si>
    <t>6842N09 Bezpečnostní činnost ve veřejném sektoru</t>
  </si>
  <si>
    <t>4141L504</t>
  </si>
  <si>
    <t>Zemědělství - rybářství</t>
  </si>
  <si>
    <t>6843N01 Veřejnosprávní činnost</t>
  </si>
  <si>
    <t>4143L507</t>
  </si>
  <si>
    <t>Trenérství dostihových a sportovních koní</t>
  </si>
  <si>
    <t>6843N02 Obnova a rozvoj venkova</t>
  </si>
  <si>
    <t>4144L501</t>
  </si>
  <si>
    <t>6843N03 Veřejná správa a regionální rozvoj</t>
  </si>
  <si>
    <t>4145L505</t>
  </si>
  <si>
    <t>Mechanizace zemědělství a lesního hospodářství</t>
  </si>
  <si>
    <t>6843N04 Veřejnosprávní činnosti</t>
  </si>
  <si>
    <t>6341L507</t>
  </si>
  <si>
    <t>Podnikové hospodaření</t>
  </si>
  <si>
    <t>6843N05 Veřejná správa</t>
  </si>
  <si>
    <t>6341L511</t>
  </si>
  <si>
    <t>Podnikatelství malých firem</t>
  </si>
  <si>
    <t>6843N06 Sociálněsprávní činnost</t>
  </si>
  <si>
    <t>6341L512</t>
  </si>
  <si>
    <t>Podnikatelská administrativa</t>
  </si>
  <si>
    <t>6843N07 Diplomatické služby</t>
  </si>
  <si>
    <t>6341L515</t>
  </si>
  <si>
    <t>Obchodně podnikatelské činnosti</t>
  </si>
  <si>
    <t>6843N08 Public Relations</t>
  </si>
  <si>
    <t>6341L516</t>
  </si>
  <si>
    <t>Provoz a řízení obchodních a výrobních firem</t>
  </si>
  <si>
    <t>6843N09 Veřejná správa (regionální)</t>
  </si>
  <si>
    <t>6541L504</t>
  </si>
  <si>
    <t>Společné stravování</t>
  </si>
  <si>
    <t>6843N10 Veřejnosprávní činnost s podporou ICT</t>
  </si>
  <si>
    <t>6641L501</t>
  </si>
  <si>
    <t>Provoz obchodu</t>
  </si>
  <si>
    <t>6843N11 Public relations</t>
  </si>
  <si>
    <t>6842L501</t>
  </si>
  <si>
    <t>Veřejně pořádková činnost</t>
  </si>
  <si>
    <t>6843N12 Krizové řízení a bezpečnost a ochrana zdraví při práci</t>
  </si>
  <si>
    <t>6842L503</t>
  </si>
  <si>
    <t>7241N01 Informační management</t>
  </si>
  <si>
    <t>6941L502</t>
  </si>
  <si>
    <t>Vlasová kosmetika</t>
  </si>
  <si>
    <t>7241N02 Informační služby a knihovnictví</t>
  </si>
  <si>
    <t>7531L501</t>
  </si>
  <si>
    <t>Vychovatelství pro ústavy sociální péče</t>
  </si>
  <si>
    <t>7241N03 Informační média a služby</t>
  </si>
  <si>
    <t>7242N01 Mediální komunikace</t>
  </si>
  <si>
    <t>7242N02 Publicistika</t>
  </si>
  <si>
    <t>7242N03 Žurnalistika a nová média</t>
  </si>
  <si>
    <t>7242N04 Mediální komunikace a žurnalistika</t>
  </si>
  <si>
    <t>7441N01 Wellness - Balneo</t>
  </si>
  <si>
    <t>7441N02 Wellness specialista</t>
  </si>
  <si>
    <t>7441N03 Fotbalová studia</t>
  </si>
  <si>
    <t>7531N01 Pedagogika volného času a vychovatelství</t>
  </si>
  <si>
    <t>7531N02 Pedagogika specifických činností ve volném čase</t>
  </si>
  <si>
    <t>7531N03 Předškolní a mimoškolní pedagogika</t>
  </si>
  <si>
    <t>7532N01 Sociální práce</t>
  </si>
  <si>
    <t>7532N02 Sociální pedagogika a teologie</t>
  </si>
  <si>
    <t>7532N03 Sociální a humanitární práce</t>
  </si>
  <si>
    <t>7532N04 Charitativní a sociální práce</t>
  </si>
  <si>
    <t>7532N05 Sociálně právní činnost</t>
  </si>
  <si>
    <t>7532N06 Sociální pedagogika</t>
  </si>
  <si>
    <t>7532N07 Pastorační a sociální práce</t>
  </si>
  <si>
    <t>7532N08 Sociální a diakonická práce</t>
  </si>
  <si>
    <t>7533N01 Lektorská pedagogika</t>
  </si>
  <si>
    <t>7533N02 Tlumočnictví českého znakového jazyka</t>
  </si>
  <si>
    <t>7533N03 Tlumočnictví českého znakového jazyka, pedagogické asistentství</t>
  </si>
  <si>
    <t>8241N01 Design herních předmětů</t>
  </si>
  <si>
    <t>8241N02 Interiérová tvorba</t>
  </si>
  <si>
    <t>8241N03 Oděvní a textilní design</t>
  </si>
  <si>
    <t>8241N04 Malba a přidružené techniky</t>
  </si>
  <si>
    <t>8241N05 Grafický design a realizace tiskovin</t>
  </si>
  <si>
    <t>8241N06 Ražená medaile a mince</t>
  </si>
  <si>
    <t>8241N07 Kresba a ilustrace v médiích</t>
  </si>
  <si>
    <t>8241N08 Oděvní návrhářství</t>
  </si>
  <si>
    <t>8241N09 Obalový a grafický design</t>
  </si>
  <si>
    <t>8241N10 Textilní řemesla v oděvní tvobě</t>
  </si>
  <si>
    <t>8241N11 Interaktivní grafika</t>
  </si>
  <si>
    <t>8241N12 Reklamní tvorba</t>
  </si>
  <si>
    <t>8241N13 Tvorba uměleckého skla</t>
  </si>
  <si>
    <t>8241N14 Užitá malba</t>
  </si>
  <si>
    <t>8241N15 Sochařská tvorba</t>
  </si>
  <si>
    <t>8241N16 Grafická tvorba</t>
  </si>
  <si>
    <t>8241N17 Výtvarná fotografie a nová média</t>
  </si>
  <si>
    <t>8241N18 Vizuální komunikace</t>
  </si>
  <si>
    <t>8241N19 Interiérový design</t>
  </si>
  <si>
    <t>8241N20 Design módních doplňků</t>
  </si>
  <si>
    <t>8241N21 Produktový design</t>
  </si>
  <si>
    <t>8241N22 Design interiérů a zahrad</t>
  </si>
  <si>
    <t>8241N23 Průmyslový a produktový design</t>
  </si>
  <si>
    <t>8242N01 Restaurování kovů</t>
  </si>
  <si>
    <t>8242N02 Řezbářství a restaurování dřeva</t>
  </si>
  <si>
    <t>8242N03 Konzervování a restaurování textilií</t>
  </si>
  <si>
    <t>8242N04 Restaurování nábytku a nepolychromované dřevořezby</t>
  </si>
  <si>
    <t>8242N05 Restaurování kovů, minerálů a organolitů</t>
  </si>
  <si>
    <t>8242N06 Konzervování a restaurování keramiky</t>
  </si>
  <si>
    <t>8242N07 Konzervování a restaurování malířských a dekorativních technik</t>
  </si>
  <si>
    <t>8242N08 Konzervování a restaurování nábytku a nepolychromované dřevořezby</t>
  </si>
  <si>
    <t>8242N09 Konzervace, opravy a restaurování předmětů ze dřeva</t>
  </si>
  <si>
    <t>8243N01 Filmová, televizní a rozhlasová tvorba</t>
  </si>
  <si>
    <t>8243N02 Obraz a zvuk ve filmové,televizní a rozhlasové tvorbě</t>
  </si>
  <si>
    <t>8243N03 Multimediální umělecká tvorba</t>
  </si>
  <si>
    <t>8243N04 Organizace filmové,rozhlasové a televizní tvorby</t>
  </si>
  <si>
    <t>8243N05 Výtvarné zpracování animovaného filmu</t>
  </si>
  <si>
    <t>8243N06 Multimediální tvorba v reklamě</t>
  </si>
  <si>
    <t>8243N07 Teorie a praxe multimediální tvorby</t>
  </si>
  <si>
    <t>8243N08 Počítačová umění a design</t>
  </si>
  <si>
    <t>8243N09 Faktografická rozhlasová a televizní tvorba</t>
  </si>
  <si>
    <t>8243N10 Multimediální tvorba</t>
  </si>
  <si>
    <t>8243N11 Multimediální tvorba v propagaci</t>
  </si>
  <si>
    <t>8244N01 Hudba - zaměření Jazz</t>
  </si>
  <si>
    <t>8245N01 Zpěv</t>
  </si>
  <si>
    <t>8246N01 Tanec</t>
  </si>
  <si>
    <t>8247N01 Herectví a moderování</t>
  </si>
  <si>
    <t>8247N02 Tvorba textu a scénáře</t>
  </si>
  <si>
    <t>8247N03 Herectví s loutkou</t>
  </si>
  <si>
    <t>8247N04 Hudebně dramatické umění</t>
  </si>
  <si>
    <t>9111N01 Ochrana vojsk a obyvatelstva při krizových situacích</t>
  </si>
  <si>
    <t>Jak na dílny čtení</t>
  </si>
  <si>
    <t>Kritické myšlení a orientace v textu</t>
  </si>
  <si>
    <t>Konference Mediální gramotnost</t>
  </si>
  <si>
    <t>Základní školení programu DofE</t>
  </si>
  <si>
    <t>Nadaný žák</t>
  </si>
  <si>
    <t>CŽV - MU v Brně: učitelství AJ pro SŠ</t>
  </si>
  <si>
    <t>2021-2023</t>
  </si>
  <si>
    <t>Metodická poradna - právní předpisy</t>
  </si>
  <si>
    <t>Práce s talenty</t>
  </si>
  <si>
    <t>Nefinanční motivace pedagogů v praxi</t>
  </si>
  <si>
    <t>Jak na nové RVP G</t>
  </si>
  <si>
    <t>Ředitel 21 - Leadership</t>
  </si>
  <si>
    <t>Propojme příběhy se životem</t>
  </si>
  <si>
    <t>Around the World with Oxford Reading Club</t>
  </si>
  <si>
    <t>Track your Students´ Progress</t>
  </si>
  <si>
    <t>Jak tvůrčím psaním kutivovat psaný projev</t>
  </si>
  <si>
    <t xml:space="preserve">Ochutnávka učitelských programů </t>
  </si>
  <si>
    <t>Trénink školních psychologů</t>
  </si>
  <si>
    <t>Sandplay</t>
  </si>
  <si>
    <t>samoplátce</t>
  </si>
  <si>
    <t>Storytelling</t>
  </si>
  <si>
    <t>Portex</t>
  </si>
  <si>
    <t>Prevence - práce se třídou na téma závislostí</t>
  </si>
  <si>
    <t>Storytelling 2</t>
  </si>
  <si>
    <t>Konzultační sem.pro předsedy maturitních komisí</t>
  </si>
  <si>
    <t>Moderní pohled na makronutrienty</t>
  </si>
  <si>
    <t>informační systémy</t>
  </si>
  <si>
    <t>kurz programování v Pythonu</t>
  </si>
  <si>
    <t>přírodovědný seminář</t>
  </si>
  <si>
    <t>Interaktivní prezentace a zvýšení motivace studentů</t>
  </si>
  <si>
    <t>osobnostní vzdělávání</t>
  </si>
  <si>
    <t>Jak na smysluplné testy s Líným učitelem</t>
  </si>
  <si>
    <t>Konflikty a problémové oblasti současného světa</t>
  </si>
  <si>
    <t>Geogebra</t>
  </si>
  <si>
    <t>Komunikace s rodiči</t>
  </si>
  <si>
    <t>Programování v jazyce Python</t>
  </si>
  <si>
    <t>Zvládání konfliktů</t>
  </si>
  <si>
    <t>Maturitní zadavatel - odborná příprava</t>
  </si>
  <si>
    <t>CŽV - PdF UP - obor: Informatika pro SŠ</t>
  </si>
  <si>
    <t>Alice - vzdělávací postupy občasnké výchovy</t>
  </si>
  <si>
    <t>Konference pro ŠMP</t>
  </si>
  <si>
    <t>POKOS</t>
  </si>
  <si>
    <t>Nebezpečné výzvy - E bezpečí</t>
  </si>
  <si>
    <t>Krizová intervence</t>
  </si>
  <si>
    <t>Aktivity nejen pro online výuku angličtiny</t>
  </si>
  <si>
    <t>Práce s aplikacemi v rámci hodin RJ</t>
  </si>
  <si>
    <t>Online konzultační seminář pro PZMK</t>
  </si>
  <si>
    <t>Bloggers - výukové mat. s plnou interakt. podporou</t>
  </si>
  <si>
    <t>Základní školení Dofe</t>
  </si>
  <si>
    <t>Geografický seminář Praha</t>
  </si>
  <si>
    <t>Učitel v roli regionáního znalce</t>
  </si>
  <si>
    <t>CŽV studium pro výchovné poradce</t>
  </si>
  <si>
    <t>Paměť národa - R jako Romové</t>
  </si>
  <si>
    <t>5-ti minutové aktivity ve výuce jazyka německého</t>
  </si>
  <si>
    <t>Práce s třídním kolektivem</t>
  </si>
  <si>
    <t>Učme hrou</t>
  </si>
  <si>
    <t>Tipy a triky do výuky</t>
  </si>
  <si>
    <t>D.leicht interaktiv</t>
  </si>
  <si>
    <t>Kahoot do výuky cizího jazyka</t>
  </si>
  <si>
    <t>Hry v cizích jazycích</t>
  </si>
  <si>
    <t>Warm-up aktivity v cizích jazycích</t>
  </si>
  <si>
    <t>Šablony OP JAK</t>
  </si>
  <si>
    <t>Práce v systému INSPIS</t>
  </si>
  <si>
    <t>přezkumy maturitních zkoušek</t>
  </si>
  <si>
    <t>Finanční gramotnost</t>
  </si>
  <si>
    <t>Profesní průprava zástupců škol</t>
  </si>
  <si>
    <t>Distanční seminář OP JAK</t>
  </si>
  <si>
    <t>GBT ve výuce</t>
  </si>
  <si>
    <t>mzdový systém</t>
  </si>
  <si>
    <t>Badatelsky orientovaná výuka</t>
  </si>
  <si>
    <t>Dva dny s didaktikou biologie</t>
  </si>
  <si>
    <t>školní maturitní komisař</t>
  </si>
  <si>
    <t>Je matematika věda, která naučit se nedá?</t>
  </si>
  <si>
    <t>Word</t>
  </si>
  <si>
    <t>Word II.</t>
  </si>
  <si>
    <t>Česká školní inspekce, MS inspektorár</t>
  </si>
  <si>
    <t xml:space="preserve">Krajská hygienická stanice MS kraje </t>
  </si>
  <si>
    <t>Kontrolní činnost proběhla ve dnech 12.12.2022 - 15.12.2022</t>
  </si>
  <si>
    <t>únor 2023</t>
  </si>
  <si>
    <t>CZ.02.02.XX/00/022_003/0002492</t>
  </si>
  <si>
    <t>UZ 145</t>
  </si>
  <si>
    <t>DoFE</t>
  </si>
  <si>
    <t>zaří 2022</t>
  </si>
  <si>
    <t>ESF + SR</t>
  </si>
  <si>
    <t>MŠMT</t>
  </si>
  <si>
    <t>Soutěž mladých zoologů</t>
  </si>
  <si>
    <t xml:space="preserve">Den s překladem </t>
  </si>
  <si>
    <t>Literární soutěž Můj svět</t>
  </si>
  <si>
    <t>Velká cena ZOO</t>
  </si>
  <si>
    <t>Biologická olympiáda kat.C</t>
  </si>
  <si>
    <t>SOČ, kategorie Pedagogika</t>
  </si>
  <si>
    <t>Matematická olympiáda Z9</t>
  </si>
  <si>
    <t>Pythagoriáda (8.r.)</t>
  </si>
  <si>
    <t>Olympiáda v AJ (kat. I.B)</t>
  </si>
  <si>
    <t>Olympiáda v AJ (kat. II.B)</t>
  </si>
  <si>
    <t>Klokan (kat. Junior)</t>
  </si>
  <si>
    <t>Klokan (kat. Student)</t>
  </si>
  <si>
    <t xml:space="preserve">Olympiáda v NJ </t>
  </si>
  <si>
    <t>Adaptační kurz: chata Hrádek</t>
  </si>
  <si>
    <t>Adaptační kurz: chata Studeničné</t>
  </si>
  <si>
    <t>ŠPP ve třídě: seznámení s činností ŠPP</t>
  </si>
  <si>
    <t>První pomoc</t>
  </si>
  <si>
    <t>Duševní zdraví žáků: setkáí s koordiátorkou</t>
  </si>
  <si>
    <t>Suchej únor: prevence alkoholismu</t>
  </si>
  <si>
    <t>Protidrogová prevence</t>
  </si>
  <si>
    <t>Právní povědomí: preventivní program</t>
  </si>
  <si>
    <t>Zdravé stravování: prevence obezity</t>
  </si>
  <si>
    <t>Lidské biorytmy - workshop</t>
  </si>
  <si>
    <t>Parafestival v Ostravě</t>
  </si>
  <si>
    <t>Beseda na týma jinakost, querer, tolerance</t>
  </si>
  <si>
    <t xml:space="preserve">Beseda s absolventy </t>
  </si>
  <si>
    <t>Prezentace Univerzity Palackého Olomouc</t>
  </si>
  <si>
    <t xml:space="preserve">Prezentace Ostravské univerzity </t>
  </si>
  <si>
    <t>Archeopark Chotěbuz</t>
  </si>
  <si>
    <t>Literárně výtvarná soutěž Malovaný svět</t>
  </si>
  <si>
    <t>Wolfram sportovně vědomostní soutěž</t>
  </si>
  <si>
    <t>Cryptova school League</t>
  </si>
  <si>
    <t>Zeměpisná olympiáda - kategorie B</t>
  </si>
  <si>
    <t>Zeměpisná olympiáda - kategorie D</t>
  </si>
  <si>
    <t>f</t>
  </si>
  <si>
    <t>Základy spol.věd</t>
  </si>
  <si>
    <t>Dějepis</t>
  </si>
  <si>
    <t>Zeměpis</t>
  </si>
  <si>
    <t>Fyzika</t>
  </si>
  <si>
    <t>Chemie</t>
  </si>
  <si>
    <t>Biologie</t>
  </si>
  <si>
    <t>Informatika a VT</t>
  </si>
  <si>
    <t>Český jazyk  a literatura</t>
  </si>
  <si>
    <t>Španělština v ZOO</t>
  </si>
  <si>
    <t>Festival španělské kultury v Praze</t>
  </si>
  <si>
    <t xml:space="preserve">Osvětim - svědomí lidstva </t>
  </si>
  <si>
    <t>Exkurze Praha 8.A</t>
  </si>
  <si>
    <t>Antropos - projektový den v Brně</t>
  </si>
  <si>
    <t>Výukový program v ZOO</t>
  </si>
  <si>
    <t>Leták, pamflet, samizdat, výstava Český Těšín</t>
  </si>
  <si>
    <t>Tutanchamon, Antropos Brno</t>
  </si>
  <si>
    <t>ČNB, Poslanecká sněmovna Praha</t>
  </si>
  <si>
    <t>Památník J.A. Komenského Fulnek</t>
  </si>
  <si>
    <t>Terénní praxe Moravskoslezský kraj</t>
  </si>
  <si>
    <t>ČNB, Senát Praha</t>
  </si>
  <si>
    <t>Památník životické tragédie</t>
  </si>
  <si>
    <t>Historická Kroměříž</t>
  </si>
  <si>
    <t>Příroda Jeseníků</t>
  </si>
  <si>
    <t>Lysá hora - projektový den</t>
  </si>
  <si>
    <t>Památník Petra Bezruče Opava</t>
  </si>
  <si>
    <t xml:space="preserve">Itálie poznávací exkurze </t>
  </si>
  <si>
    <t>Vídeň - historická exkurze</t>
  </si>
  <si>
    <t>Krakow - historická exkurze</t>
  </si>
  <si>
    <t>Anglie: Po stopách britských mořeplavců</t>
  </si>
  <si>
    <t>CERN - fyzikální exkurze</t>
  </si>
  <si>
    <t xml:space="preserve">Německo - výměnný pobyt </t>
  </si>
  <si>
    <t>Výměnný pobyt s německými žáky - část v ČR</t>
  </si>
  <si>
    <t>O nás s námi (budování občanské společnosti)</t>
  </si>
  <si>
    <t xml:space="preserve">Městská knihovna Havířov </t>
  </si>
  <si>
    <t>Přednáška Mediální gramotnost</t>
  </si>
  <si>
    <t>Beseda o Chile ve španělštině</t>
  </si>
  <si>
    <t>Setkání k maturitnmí zkouškám 2023</t>
  </si>
  <si>
    <t xml:space="preserve">Mediální gramotnost konference </t>
  </si>
  <si>
    <t xml:space="preserve">Čtenářská dílna: Kapuce od mikiny </t>
  </si>
  <si>
    <t xml:space="preserve">Advokáti do škol - předáška </t>
  </si>
  <si>
    <t>Jiří Rusnok - přednáška o ČNB</t>
  </si>
  <si>
    <t>Trendy v moderní biologii</t>
  </si>
  <si>
    <t>Den pro školu: odborník z praxe</t>
  </si>
  <si>
    <t>Beseda s grafoložkou</t>
  </si>
  <si>
    <t>Štrasburk - Parlament EU</t>
  </si>
  <si>
    <t xml:space="preserve">Enviromentální vzdělávání Lipka </t>
  </si>
  <si>
    <t>ZOO - příprava na biologickou soutěž</t>
  </si>
  <si>
    <t>Městská knihovna Havířov</t>
  </si>
  <si>
    <t xml:space="preserve">Zážitkové centrum URSUS v Dolní Lomné </t>
  </si>
  <si>
    <t>Krevní centrum Havířov</t>
  </si>
  <si>
    <t xml:space="preserve">Hematologická laboratoř NsP Havířov </t>
  </si>
  <si>
    <t>Psychiatrická nemocnice Kroměříž</t>
  </si>
  <si>
    <t>Náslech u okresního soudu</t>
  </si>
  <si>
    <t>Třinecké železárny, provoz Vítkovice</t>
  </si>
  <si>
    <t>Komentovaná prohlídka sochařského parku</t>
  </si>
  <si>
    <t>FCE - certifikát anglického jazyka</t>
  </si>
  <si>
    <t>DSD II - certifikát německého jazyka</t>
  </si>
  <si>
    <t>DSD I - certifikát německého jazyka</t>
  </si>
  <si>
    <t>Lyžařský výcvikový kurz Janoušov 2.A</t>
  </si>
  <si>
    <t>Lyžařský výcvikový kurz Praděd 1.A4</t>
  </si>
  <si>
    <t>Lyžařský výcvikový kurz Tatry 5.A</t>
  </si>
  <si>
    <t>Lyžařský výcvikový kurz Alpy 1.B4</t>
  </si>
  <si>
    <t xml:space="preserve">Turisticko-vodácký kurz Vltava </t>
  </si>
  <si>
    <t>Sportovní kurz Chorvatsko</t>
  </si>
  <si>
    <t>Turisticko-vodácký kurz Rakousko</t>
  </si>
  <si>
    <t>Přehlídka rakouských krátkých filmů</t>
  </si>
  <si>
    <t>Předvánoční charitativní koncert</t>
  </si>
  <si>
    <t>Povídky z jedné a z druhé kapsy - divadlo</t>
  </si>
  <si>
    <t>Splašené nůžky - divadlo</t>
  </si>
  <si>
    <t>Kabaret nahatý Shakespeare - divadlo</t>
  </si>
  <si>
    <t>Listování - Život k sežrání</t>
  </si>
  <si>
    <t>Rok 1968: filmová projekce</t>
  </si>
  <si>
    <t>Člověk a duchovní hodnoty - výstava</t>
  </si>
  <si>
    <t>Výstavní síň Víléma Wünscheho Havířov</t>
  </si>
  <si>
    <t>Potravinová sbírka</t>
  </si>
  <si>
    <t>Workshop Doma a jinde (Post Bellum)</t>
  </si>
  <si>
    <t>Workshop Den, kdy se mlčelo (Post Bellum)</t>
  </si>
  <si>
    <t>Workshop Zachraňte hmyzáka</t>
  </si>
  <si>
    <t>Exkurze Praha 4.A4</t>
  </si>
  <si>
    <t xml:space="preserve">Večerní divadelní představení v Ostravě </t>
  </si>
  <si>
    <t xml:space="preserve">Křížem krážem španělskou kulturou </t>
  </si>
  <si>
    <t>účast žáků vyššího gymnázia</t>
  </si>
  <si>
    <t>Společenské hry</t>
  </si>
  <si>
    <t>Bridž - karetní hra</t>
  </si>
  <si>
    <t>Hudební kapela</t>
  </si>
  <si>
    <t>Fotbal</t>
  </si>
  <si>
    <t>Basketbal</t>
  </si>
  <si>
    <t>Školní časopis Cirkulárka</t>
  </si>
  <si>
    <t>Doučování matematiky</t>
  </si>
  <si>
    <t xml:space="preserve">Okresní kolo olympiády v německém jazyce </t>
  </si>
  <si>
    <t xml:space="preserve">Okresní kolo v basketbale </t>
  </si>
  <si>
    <t>Havířovský Majáles 2023</t>
  </si>
  <si>
    <t>Informatika pro SŠ</t>
  </si>
  <si>
    <t>Studium pro výchovné poradce</t>
  </si>
  <si>
    <t>Post Bellum</t>
  </si>
  <si>
    <t>Svaz Němců Těšínského Slezska</t>
  </si>
  <si>
    <t>Adra</t>
  </si>
  <si>
    <t>OU v Ostravě</t>
  </si>
  <si>
    <t>VŠB-TU v Ostravě</t>
  </si>
  <si>
    <t xml:space="preserve">UP v Olomouci </t>
  </si>
  <si>
    <t>I ty můžeš podnikat! Setkání s inspirativními podnikateli</t>
  </si>
  <si>
    <t xml:space="preserve">Outdorové aktivity v Beskydech </t>
  </si>
  <si>
    <t>Předvánoční happening v tělocvičně pro žáky školy</t>
  </si>
  <si>
    <t xml:space="preserve">Předvánoční pečení perníčků </t>
  </si>
  <si>
    <t>Španělská kuchyně (praktický workshop)</t>
  </si>
  <si>
    <t xml:space="preserve">Volba povolání Havířov </t>
  </si>
  <si>
    <t xml:space="preserve">Den otevřených dveří </t>
  </si>
  <si>
    <t>Prezentace na ZŠ Hrubínova</t>
  </si>
  <si>
    <t xml:space="preserve">Prezentace na ZŠ Mládežnická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</si>
</sst>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"/>
    <numFmt numFmtId="166" formatCode="0.0%"/>
    <numFmt numFmtId="167" formatCode="00000000"/>
    <numFmt numFmtId="168" formatCode="#,##0.00\ &quot;Kč&quot;"/>
    <numFmt numFmtId="169" formatCode="#,##0_ ;\-#,##0\ "/>
    <numFmt numFmtId="170" formatCode="#,##0.0"/>
    <numFmt numFmtId="171" formatCode="#,##0\ &quot;Kč&quot;"/>
    <numFmt numFmtId="172" formatCode="#,##0.0\ &quot;Kč&quot;;\-#,##0.0\ &quot;Kč&quot;"/>
  </numFmts>
  <fonts count="12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i/>
      <sz val="11"/>
      <color theme="9" tint="-0.249977111117893"/>
      <name val="Tahoma"/>
      <family val="2"/>
      <charset val="238"/>
    </font>
    <font>
      <b/>
      <i/>
      <sz val="11"/>
      <color theme="4" tint="-0.249977111117893"/>
      <name val="Tahoma"/>
      <family val="2"/>
      <charset val="238"/>
    </font>
    <font>
      <b/>
      <i/>
      <sz val="14"/>
      <color rgb="FFFF0000"/>
      <name val="Tahoma"/>
      <family val="2"/>
      <charset val="238"/>
    </font>
    <font>
      <i/>
      <sz val="11"/>
      <color rgb="FF00B0F0"/>
      <name val="Calibri"/>
      <family val="2"/>
      <charset val="238"/>
      <scheme val="minor"/>
    </font>
    <font>
      <sz val="11"/>
      <color theme="1"/>
      <name val="Calibri  "/>
      <charset val="238"/>
    </font>
    <font>
      <b/>
      <sz val="20"/>
      <color theme="1"/>
      <name val="Calibri  "/>
      <charset val="238"/>
    </font>
    <font>
      <b/>
      <i/>
      <sz val="11"/>
      <color rgb="FF00B0F0"/>
      <name val="Calibri  "/>
      <charset val="238"/>
    </font>
    <font>
      <i/>
      <sz val="11"/>
      <color theme="1"/>
      <name val="Calibri  "/>
      <charset val="238"/>
    </font>
    <font>
      <b/>
      <sz val="11"/>
      <color theme="1"/>
      <name val="Calibri  "/>
      <charset val="238"/>
    </font>
    <font>
      <b/>
      <sz val="14"/>
      <color theme="1"/>
      <name val="Calibri  "/>
      <charset val="238"/>
    </font>
    <font>
      <i/>
      <sz val="11"/>
      <name val="Calibri  "/>
      <charset val="238"/>
    </font>
    <font>
      <b/>
      <sz val="12"/>
      <color theme="1"/>
      <name val="Calibri  "/>
      <charset val="238"/>
    </font>
    <font>
      <i/>
      <sz val="11"/>
      <color rgb="FF00B0F0"/>
      <name val="Calibri  "/>
      <charset val="238"/>
    </font>
    <font>
      <b/>
      <i/>
      <sz val="11"/>
      <color theme="1"/>
      <name val="Calibri  "/>
      <charset val="238"/>
    </font>
    <font>
      <i/>
      <sz val="12"/>
      <color theme="1"/>
      <name val="Calibri  "/>
      <charset val="238"/>
    </font>
    <font>
      <b/>
      <sz val="9"/>
      <color theme="1"/>
      <name val="Calibri  "/>
      <charset val="238"/>
    </font>
    <font>
      <sz val="11"/>
      <color rgb="FFFF0000"/>
      <name val="Calibri  "/>
      <charset val="238"/>
    </font>
    <font>
      <b/>
      <sz val="11"/>
      <name val="Calibri  "/>
      <charset val="238"/>
    </font>
    <font>
      <sz val="11"/>
      <name val="Calibri  "/>
      <charset val="238"/>
    </font>
    <font>
      <b/>
      <i/>
      <sz val="11"/>
      <color rgb="FF00B0F0"/>
      <name val="Calibri Light"/>
      <family val="2"/>
      <charset val="238"/>
      <scheme val="major"/>
    </font>
    <font>
      <b/>
      <i/>
      <sz val="11"/>
      <color rgb="FFFF0000"/>
      <name val="Calibri Light"/>
      <family val="2"/>
      <charset val="238"/>
      <scheme val="major"/>
    </font>
    <font>
      <i/>
      <sz val="11"/>
      <color rgb="FFFF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i/>
      <sz val="11"/>
      <color rgb="FF00B0F0"/>
      <name val="Calibri Light"/>
      <family val="2"/>
      <charset val="238"/>
      <scheme val="maj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  "/>
      <charset val="238"/>
    </font>
    <font>
      <b/>
      <sz val="11"/>
      <color theme="0"/>
      <name val="Calibri  "/>
      <charset val="238"/>
    </font>
    <font>
      <b/>
      <sz val="11"/>
      <color theme="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b/>
      <i/>
      <sz val="11"/>
      <color rgb="FF00B0F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20"/>
      <name val="Calibri  "/>
      <charset val="238"/>
    </font>
    <font>
      <sz val="11"/>
      <color theme="1" tint="4.9989318521683403E-2"/>
      <name val="Calibri  "/>
      <charset val="238"/>
    </font>
    <font>
      <b/>
      <i/>
      <sz val="11"/>
      <name val="Calibri  "/>
      <charset val="238"/>
    </font>
    <font>
      <b/>
      <sz val="11"/>
      <color theme="1" tint="4.9989318521683403E-2"/>
      <name val="Calibri  "/>
      <charset val="238"/>
    </font>
    <font>
      <i/>
      <sz val="11"/>
      <color rgb="FF00B050"/>
      <name val="Calibri  "/>
      <charset val="238"/>
    </font>
    <font>
      <b/>
      <sz val="11"/>
      <color rgb="FF00B0F0"/>
      <name val="Calibri  "/>
      <charset val="238"/>
    </font>
    <font>
      <b/>
      <sz val="11"/>
      <color theme="1" tint="4.9989318521683403E-2"/>
      <name val="Calibri"/>
      <family val="2"/>
      <charset val="238"/>
      <scheme val="minor"/>
    </font>
    <font>
      <sz val="11"/>
      <color rgb="FFFF0000"/>
      <name val="Calibri Light"/>
      <family val="2"/>
      <charset val="238"/>
      <scheme val="major"/>
    </font>
    <font>
      <i/>
      <sz val="11"/>
      <color theme="1"/>
      <name val="Calibri   "/>
      <charset val="238"/>
    </font>
    <font>
      <b/>
      <sz val="11"/>
      <color theme="1"/>
      <name val="Calibri   "/>
      <charset val="238"/>
    </font>
    <font>
      <b/>
      <i/>
      <sz val="11"/>
      <color rgb="FF00B0F0"/>
      <name val="Calibri   "/>
      <charset val="238"/>
    </font>
    <font>
      <sz val="11"/>
      <color theme="1"/>
      <name val="Calibri   "/>
      <charset val="238"/>
    </font>
    <font>
      <i/>
      <sz val="11"/>
      <name val="Calibri   "/>
      <charset val="238"/>
    </font>
    <font>
      <b/>
      <sz val="20"/>
      <color theme="1"/>
      <name val="Calibri   "/>
      <charset val="238"/>
    </font>
    <font>
      <sz val="11"/>
      <color rgb="FFFF0000"/>
      <name val="Calibri   "/>
      <charset val="238"/>
    </font>
    <font>
      <b/>
      <sz val="11"/>
      <color rgb="FFFF0000"/>
      <name val="Calibri   "/>
      <charset val="238"/>
    </font>
    <font>
      <b/>
      <sz val="11"/>
      <name val="Calibri   "/>
      <charset val="238"/>
    </font>
    <font>
      <i/>
      <sz val="11"/>
      <color rgb="FF00B0F0"/>
      <name val="Calibri   "/>
      <charset val="238"/>
    </font>
    <font>
      <b/>
      <sz val="20"/>
      <name val="Calibri   "/>
      <charset val="238"/>
    </font>
    <font>
      <b/>
      <sz val="11"/>
      <color theme="1" tint="4.9989318521683403E-2"/>
      <name val="Calibri   "/>
      <charset val="238"/>
    </font>
    <font>
      <b/>
      <i/>
      <sz val="11"/>
      <name val="Calibri   "/>
      <charset val="238"/>
    </font>
    <font>
      <i/>
      <sz val="11"/>
      <color theme="1"/>
      <name val="Calibri "/>
      <charset val="238"/>
    </font>
    <font>
      <b/>
      <sz val="11"/>
      <color theme="1"/>
      <name val="Calibri "/>
      <charset val="238"/>
    </font>
    <font>
      <sz val="11"/>
      <color theme="1"/>
      <name val="Calibri "/>
      <charset val="238"/>
    </font>
    <font>
      <i/>
      <sz val="11"/>
      <name val="Calibri "/>
      <charset val="238"/>
    </font>
    <font>
      <b/>
      <sz val="20"/>
      <name val="Calibri "/>
      <charset val="238"/>
    </font>
    <font>
      <b/>
      <sz val="11"/>
      <name val="Calibri "/>
      <charset val="238"/>
    </font>
    <font>
      <sz val="11"/>
      <color rgb="FFFF0000"/>
      <name val="Calibri "/>
      <charset val="238"/>
    </font>
    <font>
      <sz val="11"/>
      <name val="Calibri "/>
      <charset val="238"/>
    </font>
    <font>
      <b/>
      <sz val="11"/>
      <color rgb="FF00B0F0"/>
      <name val="Calibri "/>
      <charset val="238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  "/>
      <charset val="238"/>
    </font>
    <font>
      <i/>
      <sz val="11"/>
      <color rgb="FFFF0000"/>
      <name val="Calibri  "/>
      <charset val="238"/>
    </font>
    <font>
      <sz val="11"/>
      <color rgb="FF00B0F0"/>
      <name val="Calibri  "/>
      <charset val="238"/>
    </font>
    <font>
      <sz val="11"/>
      <color theme="0"/>
      <name val="Calibri  "/>
      <charset val="238"/>
    </font>
    <font>
      <b/>
      <i/>
      <sz val="11"/>
      <color rgb="FF7030A0"/>
      <name val="Calibri  "/>
      <charset val="238"/>
    </font>
    <font>
      <b/>
      <sz val="11"/>
      <color rgb="FF7030A0"/>
      <name val="Calibri  "/>
      <charset val="238"/>
    </font>
    <font>
      <sz val="11"/>
      <color rgb="FF7030A0"/>
      <name val="Calibri  "/>
      <charset val="238"/>
    </font>
    <font>
      <b/>
      <sz val="20"/>
      <color theme="1"/>
      <name val="Calibri Light"/>
      <family val="2"/>
      <charset val="238"/>
      <scheme val="major"/>
    </font>
    <font>
      <b/>
      <i/>
      <sz val="11"/>
      <color rgb="FF7030A0"/>
      <name val="Calibri Light"/>
      <family val="2"/>
      <charset val="238"/>
      <scheme val="major"/>
    </font>
    <font>
      <i/>
      <sz val="11"/>
      <color rgb="FF7030A0"/>
      <name val="Calibri Light"/>
      <family val="2"/>
      <charset val="238"/>
      <scheme val="major"/>
    </font>
    <font>
      <b/>
      <sz val="11"/>
      <color rgb="FF7030A0"/>
      <name val="Calibri Light"/>
      <family val="2"/>
      <charset val="238"/>
      <scheme val="major"/>
    </font>
    <font>
      <u/>
      <sz val="11"/>
      <name val="Calibri  "/>
      <charset val="238"/>
    </font>
    <font>
      <b/>
      <i/>
      <sz val="11"/>
      <color theme="1"/>
      <name val="Calibri Light"/>
      <family val="2"/>
      <charset val="238"/>
      <scheme val="major"/>
    </font>
    <font>
      <b/>
      <i/>
      <sz val="11"/>
      <name val="Calibri Light"/>
      <family val="2"/>
      <charset val="238"/>
      <scheme val="major"/>
    </font>
    <font>
      <b/>
      <i/>
      <sz val="11"/>
      <name val="Calibri "/>
      <charset val="238"/>
    </font>
    <font>
      <sz val="8"/>
      <name val="Calibri"/>
      <family val="2"/>
      <charset val="238"/>
      <scheme val="minor"/>
    </font>
    <font>
      <b/>
      <sz val="20"/>
      <color rgb="FFFF0000"/>
      <name val="Calibri  "/>
      <charset val="238"/>
    </font>
    <font>
      <b/>
      <i/>
      <sz val="14"/>
      <color rgb="FFFF0000"/>
      <name val="Calibri Light"/>
      <family val="2"/>
      <charset val="238"/>
      <scheme val="major"/>
    </font>
    <font>
      <b/>
      <u/>
      <sz val="11"/>
      <color rgb="FFFF0000"/>
      <name val="Calibri  "/>
      <charset val="238"/>
    </font>
    <font>
      <b/>
      <sz val="11"/>
      <color rgb="FF00B050"/>
      <name val="Calibri  "/>
      <charset val="238"/>
    </font>
    <font>
      <b/>
      <sz val="18"/>
      <color theme="5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4"/>
      <color rgb="FFFF0000"/>
      <name val="Calibri  "/>
      <charset val="238"/>
    </font>
    <font>
      <b/>
      <sz val="14"/>
      <color rgb="FFFF0000"/>
      <name val="Calibri  "/>
      <charset val="238"/>
    </font>
    <font>
      <sz val="11"/>
      <color theme="2"/>
      <name val="Calibri  "/>
      <charset val="238"/>
    </font>
    <font>
      <b/>
      <i/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0" tint="-0.14999847407452621"/>
        <bgColor theme="8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66FF66"/>
        <bgColor rgb="FF000000"/>
      </patternFill>
    </fill>
  </fills>
  <borders count="27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 style="thin">
        <color indexed="64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indexed="64"/>
      </right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indexed="64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auto="1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7" fillId="9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707">
    <xf numFmtId="0" fontId="0" fillId="0" borderId="0" xfId="0"/>
    <xf numFmtId="0" fontId="8" fillId="5" borderId="0" xfId="0" applyFont="1" applyFill="1" applyAlignment="1">
      <alignment vertical="center"/>
    </xf>
    <xf numFmtId="167" fontId="0" fillId="0" borderId="0" xfId="0" applyNumberFormat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3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0" fillId="2" borderId="105" xfId="0" applyFont="1" applyFill="1" applyBorder="1" applyAlignment="1">
      <alignment horizontal="center"/>
    </xf>
    <xf numFmtId="0" fontId="10" fillId="2" borderId="107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3" fontId="11" fillId="2" borderId="24" xfId="0" applyNumberFormat="1" applyFont="1" applyFill="1" applyBorder="1" applyAlignment="1">
      <alignment horizontal="right" indent="1"/>
    </xf>
    <xf numFmtId="3" fontId="11" fillId="2" borderId="34" xfId="0" applyNumberFormat="1" applyFont="1" applyFill="1" applyBorder="1" applyAlignment="1">
      <alignment horizontal="right" indent="1"/>
    </xf>
    <xf numFmtId="3" fontId="11" fillId="2" borderId="22" xfId="0" applyNumberFormat="1" applyFont="1" applyFill="1" applyBorder="1" applyAlignment="1">
      <alignment horizontal="right" indent="1"/>
    </xf>
    <xf numFmtId="3" fontId="11" fillId="2" borderId="35" xfId="0" applyNumberFormat="1" applyFont="1" applyFill="1" applyBorder="1" applyAlignment="1">
      <alignment horizontal="right" indent="1"/>
    </xf>
    <xf numFmtId="3" fontId="11" fillId="2" borderId="23" xfId="0" applyNumberFormat="1" applyFont="1" applyFill="1" applyBorder="1" applyAlignment="1">
      <alignment horizontal="right" indent="1"/>
    </xf>
    <xf numFmtId="3" fontId="11" fillId="2" borderId="109" xfId="0" applyNumberFormat="1" applyFont="1" applyFill="1" applyBorder="1" applyAlignment="1">
      <alignment horizontal="right" indent="1"/>
    </xf>
    <xf numFmtId="3" fontId="11" fillId="2" borderId="25" xfId="0" applyNumberFormat="1" applyFont="1" applyFill="1" applyBorder="1" applyAlignment="1">
      <alignment horizontal="right" indent="1"/>
    </xf>
    <xf numFmtId="3" fontId="11" fillId="2" borderId="36" xfId="0" applyNumberFormat="1" applyFont="1" applyFill="1" applyBorder="1" applyAlignment="1">
      <alignment horizontal="right" indent="1"/>
    </xf>
    <xf numFmtId="0" fontId="13" fillId="2" borderId="10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0" xfId="0" applyFont="1" applyFill="1"/>
    <xf numFmtId="0" fontId="0" fillId="12" borderId="0" xfId="0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2" borderId="38" xfId="0" applyFont="1" applyFill="1" applyBorder="1" applyAlignment="1">
      <alignment vertical="center"/>
    </xf>
    <xf numFmtId="0" fontId="11" fillId="2" borderId="92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0" fontId="10" fillId="2" borderId="142" xfId="0" applyFont="1" applyFill="1" applyBorder="1" applyAlignment="1">
      <alignment vertical="center"/>
    </xf>
    <xf numFmtId="0" fontId="10" fillId="2" borderId="14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1" fillId="2" borderId="38" xfId="0" applyFont="1" applyFill="1" applyBorder="1" applyAlignment="1">
      <alignment horizontal="left" vertical="center"/>
    </xf>
    <xf numFmtId="0" fontId="11" fillId="2" borderId="59" xfId="0" applyFont="1" applyFill="1" applyBorder="1" applyAlignment="1">
      <alignment horizontal="left" vertical="center"/>
    </xf>
    <xf numFmtId="0" fontId="18" fillId="13" borderId="0" xfId="0" applyFont="1" applyFill="1" applyAlignment="1">
      <alignment vertical="center"/>
    </xf>
    <xf numFmtId="0" fontId="18" fillId="13" borderId="0" xfId="0" applyFont="1" applyFill="1" applyAlignment="1">
      <alignment horizontal="left" vertical="center"/>
    </xf>
    <xf numFmtId="0" fontId="0" fillId="14" borderId="0" xfId="0" applyFill="1"/>
    <xf numFmtId="0" fontId="2" fillId="14" borderId="0" xfId="0" applyFont="1" applyFill="1" applyAlignment="1">
      <alignment vertical="center"/>
    </xf>
    <xf numFmtId="0" fontId="2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11" fillId="14" borderId="0" xfId="0" applyFont="1" applyFill="1" applyAlignment="1">
      <alignment vertical="center"/>
    </xf>
    <xf numFmtId="0" fontId="15" fillId="14" borderId="0" xfId="0" applyFont="1" applyFill="1" applyAlignment="1">
      <alignment vertical="center" wrapText="1"/>
    </xf>
    <xf numFmtId="0" fontId="3" fillId="14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20" fillId="8" borderId="0" xfId="0" applyFont="1" applyFill="1" applyAlignment="1">
      <alignment horizontal="centerContinuous" vertical="center"/>
    </xf>
    <xf numFmtId="0" fontId="11" fillId="8" borderId="0" xfId="0" applyFont="1" applyFill="1" applyAlignment="1">
      <alignment horizontal="centerContinuous" vertical="center"/>
    </xf>
    <xf numFmtId="3" fontId="12" fillId="4" borderId="89" xfId="0" applyNumberFormat="1" applyFont="1" applyFill="1" applyBorder="1" applyAlignment="1">
      <alignment horizontal="center"/>
    </xf>
    <xf numFmtId="3" fontId="12" fillId="4" borderId="104" xfId="0" applyNumberFormat="1" applyFont="1" applyFill="1" applyBorder="1" applyAlignment="1">
      <alignment horizontal="center"/>
    </xf>
    <xf numFmtId="3" fontId="12" fillId="4" borderId="6" xfId="0" applyNumberFormat="1" applyFont="1" applyFill="1" applyBorder="1" applyAlignment="1">
      <alignment horizontal="center"/>
    </xf>
    <xf numFmtId="0" fontId="10" fillId="2" borderId="116" xfId="0" applyFont="1" applyFill="1" applyBorder="1" applyAlignment="1">
      <alignment horizontal="center" vertical="center"/>
    </xf>
    <xf numFmtId="0" fontId="10" fillId="2" borderId="169" xfId="0" applyFont="1" applyFill="1" applyBorder="1" applyAlignment="1">
      <alignment horizontal="center" vertical="center"/>
    </xf>
    <xf numFmtId="3" fontId="11" fillId="2" borderId="170" xfId="0" applyNumberFormat="1" applyFont="1" applyFill="1" applyBorder="1" applyAlignment="1">
      <alignment horizontal="right" indent="1"/>
    </xf>
    <xf numFmtId="3" fontId="11" fillId="2" borderId="171" xfId="0" applyNumberFormat="1" applyFont="1" applyFill="1" applyBorder="1" applyAlignment="1">
      <alignment horizontal="right" indent="1"/>
    </xf>
    <xf numFmtId="3" fontId="11" fillId="2" borderId="169" xfId="0" applyNumberFormat="1" applyFont="1" applyFill="1" applyBorder="1" applyAlignment="1">
      <alignment horizontal="right" indent="1"/>
    </xf>
    <xf numFmtId="3" fontId="11" fillId="2" borderId="172" xfId="0" applyNumberFormat="1" applyFont="1" applyFill="1" applyBorder="1" applyAlignment="1">
      <alignment horizontal="right" indent="1"/>
    </xf>
    <xf numFmtId="3" fontId="12" fillId="4" borderId="173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right" indent="1"/>
    </xf>
    <xf numFmtId="3" fontId="11" fillId="2" borderId="3" xfId="0" applyNumberFormat="1" applyFont="1" applyFill="1" applyBorder="1" applyAlignment="1">
      <alignment horizontal="right" indent="1"/>
    </xf>
    <xf numFmtId="3" fontId="11" fillId="2" borderId="9" xfId="0" applyNumberFormat="1" applyFont="1" applyFill="1" applyBorder="1" applyAlignment="1">
      <alignment horizontal="right" indent="1"/>
    </xf>
    <xf numFmtId="3" fontId="11" fillId="2" borderId="14" xfId="0" applyNumberFormat="1" applyFont="1" applyFill="1" applyBorder="1" applyAlignment="1">
      <alignment horizontal="right" indent="1"/>
    </xf>
    <xf numFmtId="0" fontId="24" fillId="2" borderId="0" xfId="0" applyFont="1" applyFill="1"/>
    <xf numFmtId="0" fontId="23" fillId="2" borderId="0" xfId="0" applyFont="1" applyFill="1"/>
    <xf numFmtId="0" fontId="24" fillId="2" borderId="0" xfId="0" applyFont="1" applyFill="1" applyAlignment="1">
      <alignment horizontal="center" vertical="center"/>
    </xf>
    <xf numFmtId="0" fontId="24" fillId="0" borderId="0" xfId="0" applyFont="1"/>
    <xf numFmtId="0" fontId="24" fillId="2" borderId="74" xfId="0" applyFont="1" applyFill="1" applyBorder="1"/>
    <xf numFmtId="0" fontId="24" fillId="2" borderId="144" xfId="0" applyFont="1" applyFill="1" applyBorder="1"/>
    <xf numFmtId="0" fontId="24" fillId="2" borderId="145" xfId="0" applyFont="1" applyFill="1" applyBorder="1"/>
    <xf numFmtId="0" fontId="24" fillId="2" borderId="176" xfId="0" applyFont="1" applyFill="1" applyBorder="1"/>
    <xf numFmtId="0" fontId="23" fillId="2" borderId="0" xfId="0" applyFont="1" applyFill="1" applyAlignment="1">
      <alignment vertical="center"/>
    </xf>
    <xf numFmtId="0" fontId="24" fillId="2" borderId="71" xfId="0" applyFont="1" applyFill="1" applyBorder="1"/>
    <xf numFmtId="0" fontId="24" fillId="2" borderId="1" xfId="0" applyFont="1" applyFill="1" applyBorder="1"/>
    <xf numFmtId="0" fontId="24" fillId="2" borderId="70" xfId="0" applyFont="1" applyFill="1" applyBorder="1"/>
    <xf numFmtId="0" fontId="23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top"/>
    </xf>
    <xf numFmtId="0" fontId="23" fillId="4" borderId="68" xfId="0" applyFont="1" applyFill="1" applyBorder="1" applyAlignment="1">
      <alignment horizontal="left" vertical="center"/>
    </xf>
    <xf numFmtId="0" fontId="23" fillId="4" borderId="68" xfId="0" applyFont="1" applyFill="1" applyBorder="1" applyAlignment="1">
      <alignment horizontal="center" vertical="center"/>
    </xf>
    <xf numFmtId="0" fontId="27" fillId="2" borderId="0" xfId="0" applyFont="1" applyFill="1"/>
    <xf numFmtId="0" fontId="23" fillId="4" borderId="68" xfId="0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6" borderId="71" xfId="0" applyFont="1" applyFill="1" applyBorder="1" applyAlignment="1">
      <alignment horizontal="center" vertical="center" wrapText="1"/>
    </xf>
    <xf numFmtId="14" fontId="25" fillId="2" borderId="4" xfId="0" applyNumberFormat="1" applyFont="1" applyFill="1" applyBorder="1" applyAlignment="1">
      <alignment horizontal="center" vertical="center"/>
    </xf>
    <xf numFmtId="14" fontId="25" fillId="2" borderId="44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14" fontId="25" fillId="2" borderId="2" xfId="0" applyNumberFormat="1" applyFont="1" applyFill="1" applyBorder="1" applyAlignment="1">
      <alignment horizontal="center" vertical="center"/>
    </xf>
    <xf numFmtId="14" fontId="25" fillId="2" borderId="37" xfId="0" applyNumberFormat="1" applyFont="1" applyFill="1" applyBorder="1" applyAlignment="1">
      <alignment horizontal="center" vertical="center"/>
    </xf>
    <xf numFmtId="0" fontId="23" fillId="6" borderId="70" xfId="0" applyFont="1" applyFill="1" applyBorder="1" applyAlignment="1">
      <alignment horizontal="center" vertical="center" wrapText="1"/>
    </xf>
    <xf numFmtId="14" fontId="25" fillId="2" borderId="52" xfId="0" applyNumberFormat="1" applyFont="1" applyFill="1" applyBorder="1" applyAlignment="1">
      <alignment horizontal="center" vertical="center"/>
    </xf>
    <xf numFmtId="14" fontId="25" fillId="2" borderId="53" xfId="0" applyNumberFormat="1" applyFont="1" applyFill="1" applyBorder="1" applyAlignment="1">
      <alignment horizontal="center" vertical="center"/>
    </xf>
    <xf numFmtId="0" fontId="23" fillId="4" borderId="183" xfId="0" applyFont="1" applyFill="1" applyBorder="1" applyAlignment="1">
      <alignment horizontal="left" vertical="center"/>
    </xf>
    <xf numFmtId="0" fontId="23" fillId="4" borderId="17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4" fillId="2" borderId="65" xfId="0" applyFont="1" applyFill="1" applyBorder="1" applyAlignment="1">
      <alignment horizontal="left" vertical="center" wrapText="1" indent="1"/>
    </xf>
    <xf numFmtId="0" fontId="24" fillId="2" borderId="66" xfId="0" applyFont="1" applyFill="1" applyBorder="1" applyAlignment="1">
      <alignment horizontal="left" vertical="center" wrapText="1" indent="1"/>
    </xf>
    <xf numFmtId="0" fontId="24" fillId="2" borderId="67" xfId="0" applyFont="1" applyFill="1" applyBorder="1" applyAlignment="1">
      <alignment horizontal="left" vertical="center" wrapText="1" indent="1"/>
    </xf>
    <xf numFmtId="0" fontId="24" fillId="2" borderId="29" xfId="0" applyFont="1" applyFill="1" applyBorder="1" applyAlignment="1">
      <alignment vertical="center"/>
    </xf>
    <xf numFmtId="0" fontId="24" fillId="2" borderId="27" xfId="0" applyFont="1" applyFill="1" applyBorder="1" applyAlignment="1">
      <alignment vertical="center"/>
    </xf>
    <xf numFmtId="0" fontId="24" fillId="2" borderId="129" xfId="0" applyFont="1" applyFill="1" applyBorder="1" applyAlignment="1">
      <alignment vertical="center"/>
    </xf>
    <xf numFmtId="0" fontId="24" fillId="2" borderId="44" xfId="0" applyFont="1" applyFill="1" applyBorder="1"/>
    <xf numFmtId="0" fontId="24" fillId="2" borderId="65" xfId="0" applyFont="1" applyFill="1" applyBorder="1"/>
    <xf numFmtId="0" fontId="24" fillId="2" borderId="66" xfId="0" applyFont="1" applyFill="1" applyBorder="1"/>
    <xf numFmtId="0" fontId="23" fillId="7" borderId="202" xfId="0" applyFont="1" applyFill="1" applyBorder="1"/>
    <xf numFmtId="0" fontId="23" fillId="7" borderId="125" xfId="0" applyFont="1" applyFill="1" applyBorder="1"/>
    <xf numFmtId="0" fontId="24" fillId="7" borderId="127" xfId="0" applyFont="1" applyFill="1" applyBorder="1"/>
    <xf numFmtId="0" fontId="23" fillId="7" borderId="100" xfId="0" applyFont="1" applyFill="1" applyBorder="1"/>
    <xf numFmtId="0" fontId="24" fillId="2" borderId="202" xfId="0" applyFont="1" applyFill="1" applyBorder="1" applyAlignment="1">
      <alignment vertical="center"/>
    </xf>
    <xf numFmtId="0" fontId="24" fillId="2" borderId="65" xfId="0" applyFont="1" applyFill="1" applyBorder="1" applyAlignment="1">
      <alignment vertical="center"/>
    </xf>
    <xf numFmtId="0" fontId="24" fillId="2" borderId="66" xfId="0" applyFont="1" applyFill="1" applyBorder="1" applyAlignment="1">
      <alignment vertical="center"/>
    </xf>
    <xf numFmtId="0" fontId="23" fillId="2" borderId="38" xfId="0" applyFont="1" applyFill="1" applyBorder="1" applyAlignment="1">
      <alignment horizontal="center" vertical="center"/>
    </xf>
    <xf numFmtId="0" fontId="23" fillId="4" borderId="183" xfId="0" applyFont="1" applyFill="1" applyBorder="1" applyAlignment="1">
      <alignment horizontal="center" vertical="center"/>
    </xf>
    <xf numFmtId="0" fontId="24" fillId="2" borderId="202" xfId="0" applyFont="1" applyFill="1" applyBorder="1" applyAlignment="1">
      <alignment vertical="center" wrapText="1"/>
    </xf>
    <xf numFmtId="0" fontId="24" fillId="2" borderId="65" xfId="0" applyFont="1" applyFill="1" applyBorder="1" applyAlignment="1">
      <alignment vertical="center" wrapText="1"/>
    </xf>
    <xf numFmtId="0" fontId="24" fillId="2" borderId="67" xfId="0" applyFont="1" applyFill="1" applyBorder="1" applyAlignment="1">
      <alignment vertical="center" wrapText="1"/>
    </xf>
    <xf numFmtId="0" fontId="24" fillId="2" borderId="184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/>
    </xf>
    <xf numFmtId="0" fontId="24" fillId="2" borderId="2" xfId="0" applyFont="1" applyFill="1" applyBorder="1"/>
    <xf numFmtId="0" fontId="24" fillId="2" borderId="37" xfId="0" applyFont="1" applyFill="1" applyBorder="1"/>
    <xf numFmtId="0" fontId="23" fillId="2" borderId="52" xfId="0" applyFont="1" applyFill="1" applyBorder="1" applyAlignment="1">
      <alignment vertical="center"/>
    </xf>
    <xf numFmtId="0" fontId="24" fillId="2" borderId="52" xfId="0" applyFont="1" applyFill="1" applyBorder="1"/>
    <xf numFmtId="0" fontId="24" fillId="2" borderId="53" xfId="0" applyFont="1" applyFill="1" applyBorder="1"/>
    <xf numFmtId="0" fontId="23" fillId="4" borderId="111" xfId="0" applyFont="1" applyFill="1" applyBorder="1"/>
    <xf numFmtId="0" fontId="23" fillId="4" borderId="97" xfId="0" applyFont="1" applyFill="1" applyBorder="1" applyAlignment="1">
      <alignment vertical="center"/>
    </xf>
    <xf numFmtId="0" fontId="24" fillId="4" borderId="97" xfId="0" applyFont="1" applyFill="1" applyBorder="1"/>
    <xf numFmtId="0" fontId="24" fillId="4" borderId="98" xfId="0" applyFont="1" applyFill="1" applyBorder="1"/>
    <xf numFmtId="0" fontId="24" fillId="2" borderId="67" xfId="0" applyFont="1" applyFill="1" applyBorder="1"/>
    <xf numFmtId="0" fontId="23" fillId="4" borderId="62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24" fillId="0" borderId="66" xfId="0" applyFont="1" applyBorder="1"/>
    <xf numFmtId="0" fontId="23" fillId="7" borderId="62" xfId="0" applyFont="1" applyFill="1" applyBorder="1"/>
    <xf numFmtId="0" fontId="23" fillId="7" borderId="124" xfId="0" applyFont="1" applyFill="1" applyBorder="1"/>
    <xf numFmtId="0" fontId="24" fillId="2" borderId="94" xfId="0" applyFont="1" applyFill="1" applyBorder="1"/>
    <xf numFmtId="49" fontId="25" fillId="2" borderId="0" xfId="0" applyNumberFormat="1" applyFont="1" applyFill="1" applyAlignment="1">
      <alignment horizontal="right" vertical="center" indent="3"/>
    </xf>
    <xf numFmtId="0" fontId="24" fillId="2" borderId="91" xfId="0" applyFont="1" applyFill="1" applyBorder="1"/>
    <xf numFmtId="0" fontId="23" fillId="7" borderId="67" xfId="0" applyFont="1" applyFill="1" applyBorder="1"/>
    <xf numFmtId="0" fontId="23" fillId="0" borderId="57" xfId="0" applyFont="1" applyBorder="1"/>
    <xf numFmtId="0" fontId="24" fillId="2" borderId="66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0" fontId="23" fillId="7" borderId="183" xfId="0" applyFont="1" applyFill="1" applyBorder="1"/>
    <xf numFmtId="0" fontId="24" fillId="2" borderId="202" xfId="0" applyFont="1" applyFill="1" applyBorder="1"/>
    <xf numFmtId="0" fontId="11" fillId="0" borderId="92" xfId="0" applyFont="1" applyBorder="1" applyAlignment="1">
      <alignment vertical="center"/>
    </xf>
    <xf numFmtId="0" fontId="0" fillId="2" borderId="38" xfId="0" applyFill="1" applyBorder="1"/>
    <xf numFmtId="0" fontId="2" fillId="2" borderId="38" xfId="0" applyFont="1" applyFill="1" applyBorder="1" applyAlignment="1">
      <alignment vertical="center" wrapText="1"/>
    </xf>
    <xf numFmtId="0" fontId="23" fillId="0" borderId="0" xfId="0" applyFont="1"/>
    <xf numFmtId="0" fontId="32" fillId="2" borderId="0" xfId="0" applyFont="1" applyFill="1"/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2" borderId="0" xfId="0" applyFont="1" applyFill="1"/>
    <xf numFmtId="0" fontId="51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51" fillId="2" borderId="0" xfId="0" applyFont="1" applyFill="1"/>
    <xf numFmtId="0" fontId="47" fillId="2" borderId="0" xfId="0" applyFont="1" applyFill="1"/>
    <xf numFmtId="0" fontId="36" fillId="3" borderId="0" xfId="0" applyFont="1" applyFill="1" applyAlignment="1">
      <alignment horizontal="left" indent="1"/>
    </xf>
    <xf numFmtId="0" fontId="35" fillId="3" borderId="0" xfId="0" applyFont="1" applyFill="1" applyAlignment="1">
      <alignment horizontal="right" vertical="center"/>
    </xf>
    <xf numFmtId="167" fontId="36" fillId="3" borderId="0" xfId="0" applyNumberFormat="1" applyFont="1" applyFill="1" applyAlignment="1">
      <alignment horizontal="left" vertical="center" indent="1"/>
    </xf>
    <xf numFmtId="0" fontId="35" fillId="2" borderId="0" xfId="0" applyFont="1" applyFill="1" applyAlignment="1">
      <alignment horizontal="right" vertical="center"/>
    </xf>
    <xf numFmtId="0" fontId="36" fillId="3" borderId="0" xfId="0" applyFont="1" applyFill="1" applyAlignment="1">
      <alignment horizontal="centerContinuous" vertical="center" wrapText="1"/>
    </xf>
    <xf numFmtId="0" fontId="49" fillId="2" borderId="0" xfId="0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36" fillId="3" borderId="0" xfId="0" applyFont="1" applyFill="1" applyAlignment="1">
      <alignment horizontal="left" vertical="center"/>
    </xf>
    <xf numFmtId="0" fontId="36" fillId="3" borderId="62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right" wrapText="1"/>
    </xf>
    <xf numFmtId="0" fontId="35" fillId="2" borderId="0" xfId="0" applyFont="1" applyFill="1" applyAlignment="1">
      <alignment horizontal="right" vertical="center" wrapText="1"/>
    </xf>
    <xf numFmtId="14" fontId="32" fillId="3" borderId="125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indent="1"/>
    </xf>
    <xf numFmtId="0" fontId="52" fillId="3" borderId="0" xfId="0" applyFont="1" applyFill="1" applyAlignment="1">
      <alignment horizontal="right" vertical="center"/>
    </xf>
    <xf numFmtId="167" fontId="15" fillId="3" borderId="0" xfId="0" applyNumberFormat="1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15" fillId="3" borderId="0" xfId="0" applyFont="1" applyFill="1" applyAlignment="1">
      <alignment horizontal="centerContinuous" vertical="center" wrapText="1"/>
    </xf>
    <xf numFmtId="0" fontId="0" fillId="3" borderId="0" xfId="0" applyFill="1" applyAlignment="1">
      <alignment horizontal="centerContinuous" vertical="center" wrapText="1"/>
    </xf>
    <xf numFmtId="0" fontId="52" fillId="2" borderId="0" xfId="0" applyFont="1" applyFill="1" applyAlignment="1">
      <alignment horizontal="right" vertical="top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top" inden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/>
    </xf>
    <xf numFmtId="0" fontId="32" fillId="0" borderId="0" xfId="0" applyFont="1"/>
    <xf numFmtId="0" fontId="32" fillId="3" borderId="0" xfId="0" applyFont="1" applyFill="1" applyAlignment="1">
      <alignment horizontal="centerContinuous" vertical="center" wrapText="1"/>
    </xf>
    <xf numFmtId="0" fontId="36" fillId="2" borderId="0" xfId="0" applyFont="1" applyFill="1" applyAlignment="1">
      <alignment horizontal="left" vertical="center" indent="1"/>
    </xf>
    <xf numFmtId="0" fontId="36" fillId="2" borderId="0" xfId="0" applyFont="1" applyFill="1" applyAlignment="1">
      <alignment horizontal="left" vertical="top" indent="1"/>
    </xf>
    <xf numFmtId="0" fontId="35" fillId="0" borderId="0" xfId="0" applyFont="1" applyAlignment="1">
      <alignment horizontal="right" vertical="top"/>
    </xf>
    <xf numFmtId="0" fontId="60" fillId="0" borderId="0" xfId="0" applyFont="1" applyAlignment="1">
      <alignment horizontal="left"/>
    </xf>
    <xf numFmtId="0" fontId="36" fillId="3" borderId="62" xfId="0" applyFont="1" applyFill="1" applyBorder="1" applyAlignment="1">
      <alignment horizontal="center" vertical="center" wrapText="1"/>
    </xf>
    <xf numFmtId="0" fontId="32" fillId="7" borderId="19" xfId="0" applyFont="1" applyFill="1" applyBorder="1"/>
    <xf numFmtId="0" fontId="32" fillId="7" borderId="20" xfId="0" applyFont="1" applyFill="1" applyBorder="1"/>
    <xf numFmtId="0" fontId="32" fillId="7" borderId="57" xfId="0" applyFont="1" applyFill="1" applyBorder="1"/>
    <xf numFmtId="0" fontId="32" fillId="7" borderId="183" xfId="0" applyFont="1" applyFill="1" applyBorder="1"/>
    <xf numFmtId="0" fontId="36" fillId="0" borderId="0" xfId="0" applyFont="1"/>
    <xf numFmtId="0" fontId="40" fillId="0" borderId="0" xfId="0" applyFont="1"/>
    <xf numFmtId="165" fontId="63" fillId="3" borderId="149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50" fillId="0" borderId="0" xfId="0" applyFont="1"/>
    <xf numFmtId="0" fontId="38" fillId="2" borderId="0" xfId="0" applyFont="1" applyFill="1" applyAlignment="1">
      <alignment horizontal="right" vertical="center" wrapText="1"/>
    </xf>
    <xf numFmtId="0" fontId="36" fillId="3" borderId="0" xfId="0" applyFont="1" applyFill="1" applyAlignment="1">
      <alignment horizontal="left"/>
    </xf>
    <xf numFmtId="0" fontId="32" fillId="7" borderId="63" xfId="0" applyFont="1" applyFill="1" applyBorder="1" applyAlignment="1">
      <alignment vertical="center"/>
    </xf>
    <xf numFmtId="0" fontId="36" fillId="7" borderId="124" xfId="0" applyFont="1" applyFill="1" applyBorder="1" applyAlignment="1">
      <alignment horizontal="right" vertical="center" indent="1"/>
    </xf>
    <xf numFmtId="14" fontId="32" fillId="3" borderId="127" xfId="0" applyNumberFormat="1" applyFont="1" applyFill="1" applyBorder="1" applyAlignment="1">
      <alignment horizontal="center" vertical="center"/>
    </xf>
    <xf numFmtId="0" fontId="56" fillId="0" borderId="0" xfId="0" applyFont="1"/>
    <xf numFmtId="0" fontId="51" fillId="0" borderId="0" xfId="0" applyFont="1"/>
    <xf numFmtId="0" fontId="46" fillId="2" borderId="0" xfId="0" applyFont="1" applyFill="1" applyAlignment="1">
      <alignment horizontal="center"/>
    </xf>
    <xf numFmtId="0" fontId="35" fillId="2" borderId="0" xfId="0" applyFont="1" applyFill="1" applyAlignment="1">
      <alignment horizontal="right" vertical="top"/>
    </xf>
    <xf numFmtId="0" fontId="33" fillId="2" borderId="43" xfId="0" applyFont="1" applyFill="1" applyBorder="1" applyAlignment="1">
      <alignment horizontal="left"/>
    </xf>
    <xf numFmtId="0" fontId="36" fillId="2" borderId="43" xfId="0" applyFont="1" applyFill="1" applyBorder="1" applyAlignment="1">
      <alignment vertical="center"/>
    </xf>
    <xf numFmtId="0" fontId="46" fillId="2" borderId="43" xfId="0" applyFont="1" applyFill="1" applyBorder="1" applyAlignment="1">
      <alignment horizontal="center"/>
    </xf>
    <xf numFmtId="0" fontId="32" fillId="2" borderId="43" xfId="0" applyFont="1" applyFill="1" applyBorder="1" applyAlignment="1">
      <alignment horizontal="center" vertical="center"/>
    </xf>
    <xf numFmtId="0" fontId="32" fillId="7" borderId="38" xfId="0" applyFont="1" applyFill="1" applyBorder="1"/>
    <xf numFmtId="0" fontId="32" fillId="7" borderId="95" xfId="0" applyFont="1" applyFill="1" applyBorder="1"/>
    <xf numFmtId="0" fontId="32" fillId="7" borderId="69" xfId="0" applyFont="1" applyFill="1" applyBorder="1"/>
    <xf numFmtId="0" fontId="46" fillId="7" borderId="95" xfId="0" applyFont="1" applyFill="1" applyBorder="1" applyAlignment="1">
      <alignment horizontal="center"/>
    </xf>
    <xf numFmtId="0" fontId="36" fillId="3" borderId="183" xfId="0" applyFont="1" applyFill="1" applyBorder="1" applyAlignment="1">
      <alignment horizontal="center" vertical="center"/>
    </xf>
    <xf numFmtId="0" fontId="44" fillId="3" borderId="57" xfId="0" applyFont="1" applyFill="1" applyBorder="1" applyAlignment="1">
      <alignment horizontal="center" vertical="center"/>
    </xf>
    <xf numFmtId="164" fontId="45" fillId="10" borderId="38" xfId="2" applyFont="1" applyFill="1" applyBorder="1" applyAlignment="1">
      <alignment horizontal="center" vertical="center" wrapText="1"/>
    </xf>
    <xf numFmtId="164" fontId="45" fillId="11" borderId="69" xfId="3" applyNumberFormat="1" applyFont="1" applyFill="1" applyBorder="1" applyAlignment="1">
      <alignment horizontal="center" vertical="center" wrapText="1"/>
    </xf>
    <xf numFmtId="164" fontId="45" fillId="7" borderId="69" xfId="3" applyNumberFormat="1" applyFont="1" applyFill="1" applyBorder="1" applyAlignment="1">
      <alignment horizontal="center" vertical="center" wrapText="1"/>
    </xf>
    <xf numFmtId="164" fontId="45" fillId="11" borderId="155" xfId="2" applyFont="1" applyFill="1" applyBorder="1" applyAlignment="1">
      <alignment horizontal="center" vertical="center" wrapText="1"/>
    </xf>
    <xf numFmtId="164" fontId="45" fillId="7" borderId="122" xfId="2" applyFont="1" applyFill="1" applyBorder="1" applyAlignment="1">
      <alignment horizontal="center" vertical="center" wrapText="1"/>
    </xf>
    <xf numFmtId="164" fontId="45" fillId="11" borderId="123" xfId="2" applyFont="1" applyFill="1" applyBorder="1" applyAlignment="1">
      <alignment horizontal="center" vertical="center" wrapText="1"/>
    </xf>
    <xf numFmtId="169" fontId="45" fillId="3" borderId="220" xfId="3" applyNumberFormat="1" applyFont="1" applyFill="1" applyBorder="1" applyAlignment="1">
      <alignment horizontal="center" vertical="center" wrapText="1"/>
    </xf>
    <xf numFmtId="169" fontId="45" fillId="3" borderId="125" xfId="2" applyNumberFormat="1" applyFont="1" applyFill="1" applyBorder="1" applyAlignment="1">
      <alignment horizontal="center" vertical="center" wrapText="1"/>
    </xf>
    <xf numFmtId="169" fontId="45" fillId="3" borderId="126" xfId="2" applyNumberFormat="1" applyFont="1" applyFill="1" applyBorder="1" applyAlignment="1">
      <alignment horizontal="center" vertical="center" wrapText="1"/>
    </xf>
    <xf numFmtId="169" fontId="45" fillId="3" borderId="127" xfId="2" applyNumberFormat="1" applyFont="1" applyFill="1" applyBorder="1" applyAlignment="1">
      <alignment horizontal="center" vertical="center" wrapText="1"/>
    </xf>
    <xf numFmtId="169" fontId="45" fillId="3" borderId="125" xfId="2" applyNumberFormat="1" applyFont="1" applyFill="1" applyBorder="1" applyAlignment="1">
      <alignment horizontal="center" vertical="top" wrapText="1"/>
    </xf>
    <xf numFmtId="169" fontId="54" fillId="3" borderId="124" xfId="2" applyNumberFormat="1" applyFont="1" applyFill="1" applyBorder="1" applyAlignment="1">
      <alignment horizontal="center" vertical="top" wrapText="1"/>
    </xf>
    <xf numFmtId="164" fontId="45" fillId="11" borderId="124" xfId="2" applyFont="1" applyFill="1" applyBorder="1" applyAlignment="1">
      <alignment horizontal="center" vertical="top" wrapText="1"/>
    </xf>
    <xf numFmtId="0" fontId="32" fillId="3" borderId="98" xfId="0" applyFont="1" applyFill="1" applyBorder="1" applyAlignment="1">
      <alignment horizontal="center" vertical="center"/>
    </xf>
    <xf numFmtId="0" fontId="45" fillId="3" borderId="71" xfId="0" applyFont="1" applyFill="1" applyBorder="1" applyAlignment="1">
      <alignment horizontal="center" vertical="center"/>
    </xf>
    <xf numFmtId="0" fontId="44" fillId="3" borderId="44" xfId="0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/>
    </xf>
    <xf numFmtId="0" fontId="32" fillId="3" borderId="115" xfId="0" applyFont="1" applyFill="1" applyBorder="1" applyAlignment="1">
      <alignment horizontal="center" vertical="center"/>
    </xf>
    <xf numFmtId="0" fontId="45" fillId="3" borderId="70" xfId="0" applyFont="1" applyFill="1" applyBorder="1" applyAlignment="1">
      <alignment horizontal="center" vertical="center"/>
    </xf>
    <xf numFmtId="0" fontId="64" fillId="2" borderId="0" xfId="0" applyFont="1" applyFill="1"/>
    <xf numFmtId="0" fontId="57" fillId="0" borderId="43" xfId="0" applyFont="1" applyBorder="1" applyAlignment="1">
      <alignment horizontal="center" vertical="center"/>
    </xf>
    <xf numFmtId="0" fontId="36" fillId="3" borderId="128" xfId="0" applyFont="1" applyFill="1" applyBorder="1" applyAlignment="1">
      <alignment horizontal="left" vertical="center" indent="1"/>
    </xf>
    <xf numFmtId="0" fontId="36" fillId="0" borderId="0" xfId="0" applyFont="1" applyAlignment="1">
      <alignment horizontal="left" vertical="center" indent="1"/>
    </xf>
    <xf numFmtId="0" fontId="60" fillId="2" borderId="43" xfId="0" applyFont="1" applyFill="1" applyBorder="1" applyAlignment="1">
      <alignment horizontal="left"/>
    </xf>
    <xf numFmtId="0" fontId="36" fillId="2" borderId="43" xfId="0" applyFont="1" applyFill="1" applyBorder="1" applyAlignment="1">
      <alignment horizontal="centerContinuous" vertical="center"/>
    </xf>
    <xf numFmtId="0" fontId="36" fillId="2" borderId="0" xfId="0" applyFont="1" applyFill="1" applyAlignment="1">
      <alignment horizontal="centerContinuous" vertical="center"/>
    </xf>
    <xf numFmtId="0" fontId="45" fillId="3" borderId="178" xfId="0" applyFont="1" applyFill="1" applyBorder="1" applyAlignment="1">
      <alignment horizontal="center" vertical="center" wrapText="1"/>
    </xf>
    <xf numFmtId="0" fontId="45" fillId="3" borderId="193" xfId="0" applyFont="1" applyFill="1" applyBorder="1" applyAlignment="1">
      <alignment horizontal="center" vertical="center" wrapText="1"/>
    </xf>
    <xf numFmtId="0" fontId="36" fillId="4" borderId="207" xfId="0" applyFont="1" applyFill="1" applyBorder="1" applyAlignment="1">
      <alignment horizontal="centerContinuous" vertical="center"/>
    </xf>
    <xf numFmtId="0" fontId="36" fillId="4" borderId="208" xfId="0" applyFont="1" applyFill="1" applyBorder="1" applyAlignment="1">
      <alignment horizontal="centerContinuous" vertical="center"/>
    </xf>
    <xf numFmtId="0" fontId="65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/>
    <xf numFmtId="0" fontId="15" fillId="2" borderId="0" xfId="0" applyFont="1" applyFill="1"/>
    <xf numFmtId="0" fontId="31" fillId="2" borderId="0" xfId="0" applyFont="1" applyFill="1"/>
    <xf numFmtId="0" fontId="0" fillId="17" borderId="111" xfId="0" applyFill="1" applyBorder="1" applyAlignment="1" applyProtection="1">
      <alignment horizontal="left"/>
      <protection locked="0"/>
    </xf>
    <xf numFmtId="0" fontId="0" fillId="17" borderId="97" xfId="0" applyFill="1" applyBorder="1" applyAlignment="1" applyProtection="1">
      <alignment horizontal="left"/>
      <protection locked="0"/>
    </xf>
    <xf numFmtId="0" fontId="0" fillId="3" borderId="97" xfId="0" applyFill="1" applyBorder="1" applyAlignment="1">
      <alignment horizontal="left"/>
    </xf>
    <xf numFmtId="1" fontId="0" fillId="17" borderId="99" xfId="0" applyNumberFormat="1" applyFill="1" applyBorder="1" applyAlignment="1" applyProtection="1">
      <alignment horizontal="center"/>
      <protection locked="0"/>
    </xf>
    <xf numFmtId="1" fontId="0" fillId="3" borderId="138" xfId="0" applyNumberFormat="1" applyFill="1" applyBorder="1" applyAlignment="1">
      <alignment horizontal="center"/>
    </xf>
    <xf numFmtId="165" fontId="0" fillId="17" borderId="97" xfId="0" applyNumberFormat="1" applyFill="1" applyBorder="1" applyAlignment="1" applyProtection="1">
      <alignment horizontal="center"/>
      <protection locked="0"/>
    </xf>
    <xf numFmtId="0" fontId="0" fillId="17" borderId="111" xfId="0" applyFill="1" applyBorder="1" applyAlignment="1" applyProtection="1">
      <alignment horizontal="center" vertical="center"/>
      <protection locked="0"/>
    </xf>
    <xf numFmtId="0" fontId="0" fillId="17" borderId="97" xfId="0" applyFill="1" applyBorder="1" applyAlignment="1" applyProtection="1">
      <alignment horizontal="center" vertical="center"/>
      <protection locked="0"/>
    </xf>
    <xf numFmtId="1" fontId="0" fillId="17" borderId="111" xfId="0" applyNumberFormat="1" applyFill="1" applyBorder="1" applyAlignment="1" applyProtection="1">
      <alignment horizontal="center" vertical="center"/>
      <protection locked="0"/>
    </xf>
    <xf numFmtId="1" fontId="0" fillId="17" borderId="97" xfId="0" applyNumberFormat="1" applyFill="1" applyBorder="1" applyAlignment="1" applyProtection="1">
      <alignment horizontal="center" vertical="center"/>
      <protection locked="0"/>
    </xf>
    <xf numFmtId="0" fontId="0" fillId="17" borderId="1" xfId="0" applyFill="1" applyBorder="1" applyAlignment="1" applyProtection="1">
      <alignment horizontal="left"/>
      <protection locked="0"/>
    </xf>
    <xf numFmtId="0" fontId="0" fillId="17" borderId="2" xfId="0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left"/>
    </xf>
    <xf numFmtId="1" fontId="0" fillId="17" borderId="22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>
      <alignment horizontal="center"/>
    </xf>
    <xf numFmtId="165" fontId="0" fillId="17" borderId="2" xfId="0" applyNumberFormat="1" applyFill="1" applyBorder="1" applyAlignment="1" applyProtection="1">
      <alignment horizontal="center"/>
      <protection locked="0"/>
    </xf>
    <xf numFmtId="0" fontId="0" fillId="17" borderId="1" xfId="0" applyFill="1" applyBorder="1" applyAlignment="1" applyProtection="1">
      <alignment horizontal="center" vertical="center"/>
      <protection locked="0"/>
    </xf>
    <xf numFmtId="0" fontId="0" fillId="17" borderId="2" xfId="0" applyFill="1" applyBorder="1" applyAlignment="1" applyProtection="1">
      <alignment horizontal="center" vertical="center"/>
      <protection locked="0"/>
    </xf>
    <xf numFmtId="165" fontId="0" fillId="17" borderId="3" xfId="0" applyNumberFormat="1" applyFill="1" applyBorder="1" applyAlignment="1" applyProtection="1">
      <alignment horizontal="center" vertical="center"/>
      <protection locked="0"/>
    </xf>
    <xf numFmtId="0" fontId="0" fillId="17" borderId="37" xfId="0" applyFill="1" applyBorder="1" applyAlignment="1" applyProtection="1">
      <alignment horizontal="center" vertical="center"/>
      <protection locked="0"/>
    </xf>
    <xf numFmtId="1" fontId="0" fillId="17" borderId="1" xfId="0" applyNumberFormat="1" applyFill="1" applyBorder="1" applyAlignment="1" applyProtection="1">
      <alignment horizontal="center" vertical="center"/>
      <protection locked="0"/>
    </xf>
    <xf numFmtId="1" fontId="0" fillId="17" borderId="2" xfId="0" applyNumberFormat="1" applyFill="1" applyBorder="1" applyAlignment="1" applyProtection="1">
      <alignment horizontal="center" vertical="center"/>
      <protection locked="0"/>
    </xf>
    <xf numFmtId="165" fontId="0" fillId="17" borderId="37" xfId="0" applyNumberFormat="1" applyFill="1" applyBorder="1" applyAlignment="1" applyProtection="1">
      <alignment horizontal="center" vertical="center"/>
      <protection locked="0"/>
    </xf>
    <xf numFmtId="0" fontId="58" fillId="2" borderId="0" xfId="0" applyFont="1" applyFill="1"/>
    <xf numFmtId="1" fontId="0" fillId="17" borderId="22" xfId="0" applyNumberFormat="1" applyFill="1" applyBorder="1" applyAlignment="1" applyProtection="1">
      <alignment horizontal="center" vertical="center"/>
      <protection locked="0"/>
    </xf>
    <xf numFmtId="165" fontId="0" fillId="17" borderId="2" xfId="0" applyNumberFormat="1" applyFill="1" applyBorder="1" applyAlignment="1" applyProtection="1">
      <alignment horizontal="center" vertical="center"/>
      <protection locked="0"/>
    </xf>
    <xf numFmtId="0" fontId="0" fillId="17" borderId="1" xfId="0" applyFill="1" applyBorder="1" applyProtection="1">
      <protection locked="0"/>
    </xf>
    <xf numFmtId="0" fontId="0" fillId="17" borderId="2" xfId="0" applyFill="1" applyBorder="1" applyProtection="1">
      <protection locked="0"/>
    </xf>
    <xf numFmtId="165" fontId="0" fillId="17" borderId="3" xfId="0" applyNumberFormat="1" applyFill="1" applyBorder="1" applyProtection="1">
      <protection locked="0"/>
    </xf>
    <xf numFmtId="0" fontId="0" fillId="17" borderId="37" xfId="0" applyFill="1" applyBorder="1" applyProtection="1">
      <protection locked="0"/>
    </xf>
    <xf numFmtId="1" fontId="0" fillId="17" borderId="1" xfId="0" applyNumberFormat="1" applyFill="1" applyBorder="1" applyProtection="1">
      <protection locked="0"/>
    </xf>
    <xf numFmtId="1" fontId="0" fillId="17" borderId="2" xfId="0" applyNumberFormat="1" applyFill="1" applyBorder="1" applyProtection="1">
      <protection locked="0"/>
    </xf>
    <xf numFmtId="165" fontId="0" fillId="17" borderId="37" xfId="0" applyNumberFormat="1" applyFill="1" applyBorder="1" applyProtection="1">
      <protection locked="0"/>
    </xf>
    <xf numFmtId="0" fontId="0" fillId="17" borderId="70" xfId="0" applyFill="1" applyBorder="1" applyAlignment="1" applyProtection="1">
      <alignment horizontal="left"/>
      <protection locked="0"/>
    </xf>
    <xf numFmtId="0" fontId="0" fillId="17" borderId="52" xfId="0" applyFill="1" applyBorder="1" applyAlignment="1" applyProtection="1">
      <alignment horizontal="left"/>
      <protection locked="0"/>
    </xf>
    <xf numFmtId="0" fontId="0" fillId="3" borderId="52" xfId="0" applyFill="1" applyBorder="1" applyAlignment="1">
      <alignment horizontal="left"/>
    </xf>
    <xf numFmtId="1" fontId="0" fillId="17" borderId="146" xfId="0" applyNumberFormat="1" applyFill="1" applyBorder="1" applyAlignment="1" applyProtection="1">
      <alignment horizontal="center" vertical="center"/>
      <protection locked="0"/>
    </xf>
    <xf numFmtId="1" fontId="0" fillId="3" borderId="139" xfId="0" applyNumberFormat="1" applyFill="1" applyBorder="1" applyAlignment="1">
      <alignment horizontal="center"/>
    </xf>
    <xf numFmtId="165" fontId="0" fillId="17" borderId="52" xfId="0" applyNumberFormat="1" applyFill="1" applyBorder="1" applyAlignment="1" applyProtection="1">
      <alignment horizontal="center" vertical="center"/>
      <protection locked="0"/>
    </xf>
    <xf numFmtId="0" fontId="0" fillId="17" borderId="70" xfId="0" applyFill="1" applyBorder="1" applyProtection="1">
      <protection locked="0"/>
    </xf>
    <xf numFmtId="0" fontId="0" fillId="17" borderId="52" xfId="0" applyFill="1" applyBorder="1" applyProtection="1">
      <protection locked="0"/>
    </xf>
    <xf numFmtId="165" fontId="0" fillId="17" borderId="139" xfId="0" applyNumberFormat="1" applyFill="1" applyBorder="1" applyProtection="1">
      <protection locked="0"/>
    </xf>
    <xf numFmtId="0" fontId="0" fillId="17" borderId="53" xfId="0" applyFill="1" applyBorder="1" applyProtection="1">
      <protection locked="0"/>
    </xf>
    <xf numFmtId="1" fontId="0" fillId="17" borderId="70" xfId="0" applyNumberFormat="1" applyFill="1" applyBorder="1" applyProtection="1">
      <protection locked="0"/>
    </xf>
    <xf numFmtId="1" fontId="0" fillId="17" borderId="52" xfId="0" applyNumberFormat="1" applyFill="1" applyBorder="1" applyProtection="1">
      <protection locked="0"/>
    </xf>
    <xf numFmtId="165" fontId="0" fillId="17" borderId="53" xfId="0" applyNumberFormat="1" applyFill="1" applyBorder="1" applyProtection="1">
      <protection locked="0"/>
    </xf>
    <xf numFmtId="0" fontId="58" fillId="0" borderId="0" xfId="0" applyFont="1" applyAlignment="1">
      <alignment horizontal="left" vertical="center"/>
    </xf>
    <xf numFmtId="0" fontId="58" fillId="0" borderId="0" xfId="0" applyFont="1"/>
    <xf numFmtId="0" fontId="31" fillId="0" borderId="0" xfId="0" applyFont="1"/>
    <xf numFmtId="14" fontId="0" fillId="3" borderId="125" xfId="0" applyNumberFormat="1" applyFill="1" applyBorder="1" applyAlignment="1">
      <alignment horizontal="center" vertical="center"/>
    </xf>
    <xf numFmtId="14" fontId="0" fillId="3" borderId="127" xfId="0" applyNumberFormat="1" applyFill="1" applyBorder="1" applyAlignment="1">
      <alignment horizontal="center" vertical="center"/>
    </xf>
    <xf numFmtId="0" fontId="52" fillId="2" borderId="0" xfId="0" applyFont="1" applyFill="1" applyAlignment="1">
      <alignment horizontal="right" wrapText="1"/>
    </xf>
    <xf numFmtId="0" fontId="52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0" fillId="7" borderId="63" xfId="0" applyFill="1" applyBorder="1" applyAlignment="1">
      <alignment vertical="center"/>
    </xf>
    <xf numFmtId="0" fontId="15" fillId="7" borderId="124" xfId="0" applyFont="1" applyFill="1" applyBorder="1" applyAlignment="1">
      <alignment horizontal="right" vertical="center" indent="1"/>
    </xf>
    <xf numFmtId="0" fontId="32" fillId="17" borderId="111" xfId="0" applyFont="1" applyFill="1" applyBorder="1" applyAlignment="1" applyProtection="1">
      <alignment horizontal="left"/>
      <protection locked="0"/>
    </xf>
    <xf numFmtId="0" fontId="32" fillId="17" borderId="97" xfId="0" applyFont="1" applyFill="1" applyBorder="1" applyAlignment="1" applyProtection="1">
      <alignment horizontal="left"/>
      <protection locked="0"/>
    </xf>
    <xf numFmtId="0" fontId="32" fillId="3" borderId="138" xfId="0" applyFont="1" applyFill="1" applyBorder="1" applyAlignment="1">
      <alignment horizontal="left"/>
    </xf>
    <xf numFmtId="0" fontId="32" fillId="17" borderId="99" xfId="0" applyFont="1" applyFill="1" applyBorder="1" applyProtection="1">
      <protection locked="0"/>
    </xf>
    <xf numFmtId="0" fontId="32" fillId="17" borderId="162" xfId="0" applyFont="1" applyFill="1" applyBorder="1" applyProtection="1">
      <protection locked="0"/>
    </xf>
    <xf numFmtId="1" fontId="32" fillId="17" borderId="97" xfId="0" applyNumberFormat="1" applyFont="1" applyFill="1" applyBorder="1" applyAlignment="1" applyProtection="1">
      <alignment horizontal="center"/>
      <protection locked="0"/>
    </xf>
    <xf numFmtId="0" fontId="32" fillId="17" borderId="111" xfId="0" applyFont="1" applyFill="1" applyBorder="1" applyAlignment="1" applyProtection="1">
      <alignment horizontal="center" vertical="center"/>
      <protection locked="0"/>
    </xf>
    <xf numFmtId="1" fontId="32" fillId="17" borderId="97" xfId="0" applyNumberFormat="1" applyFont="1" applyFill="1" applyBorder="1" applyAlignment="1" applyProtection="1">
      <alignment horizontal="center" vertical="center"/>
      <protection locked="0"/>
    </xf>
    <xf numFmtId="0" fontId="32" fillId="17" borderId="1" xfId="0" applyFont="1" applyFill="1" applyBorder="1" applyAlignment="1" applyProtection="1">
      <alignment horizontal="left"/>
      <protection locked="0"/>
    </xf>
    <xf numFmtId="0" fontId="32" fillId="17" borderId="2" xfId="0" applyFont="1" applyFill="1" applyBorder="1" applyAlignment="1" applyProtection="1">
      <alignment horizontal="left"/>
      <protection locked="0"/>
    </xf>
    <xf numFmtId="0" fontId="32" fillId="3" borderId="3" xfId="0" applyFont="1" applyFill="1" applyBorder="1" applyAlignment="1">
      <alignment horizontal="left"/>
    </xf>
    <xf numFmtId="0" fontId="32" fillId="17" borderId="22" xfId="0" applyFont="1" applyFill="1" applyBorder="1" applyProtection="1">
      <protection locked="0"/>
    </xf>
    <xf numFmtId="0" fontId="32" fillId="17" borderId="54" xfId="0" applyFont="1" applyFill="1" applyBorder="1" applyProtection="1">
      <protection locked="0"/>
    </xf>
    <xf numFmtId="1" fontId="32" fillId="17" borderId="2" xfId="0" applyNumberFormat="1" applyFont="1" applyFill="1" applyBorder="1" applyAlignment="1" applyProtection="1">
      <alignment horizontal="center"/>
      <protection locked="0"/>
    </xf>
    <xf numFmtId="0" fontId="32" fillId="17" borderId="1" xfId="0" applyFont="1" applyFill="1" applyBorder="1" applyAlignment="1" applyProtection="1">
      <alignment horizontal="center" vertical="center"/>
      <protection locked="0"/>
    </xf>
    <xf numFmtId="0" fontId="32" fillId="17" borderId="2" xfId="0" applyFont="1" applyFill="1" applyBorder="1" applyAlignment="1" applyProtection="1">
      <alignment horizontal="center" vertical="center"/>
      <protection locked="0"/>
    </xf>
    <xf numFmtId="0" fontId="32" fillId="17" borderId="3" xfId="0" applyFont="1" applyFill="1" applyBorder="1" applyAlignment="1" applyProtection="1">
      <alignment horizontal="center" vertical="center"/>
      <protection locked="0"/>
    </xf>
    <xf numFmtId="1" fontId="32" fillId="17" borderId="2" xfId="0" applyNumberFormat="1" applyFont="1" applyFill="1" applyBorder="1" applyAlignment="1" applyProtection="1">
      <alignment horizontal="center" vertical="center"/>
      <protection locked="0"/>
    </xf>
    <xf numFmtId="0" fontId="32" fillId="17" borderId="70" xfId="0" applyFont="1" applyFill="1" applyBorder="1" applyAlignment="1" applyProtection="1">
      <alignment horizontal="left"/>
      <protection locked="0"/>
    </xf>
    <xf numFmtId="0" fontId="32" fillId="17" borderId="52" xfId="0" applyFont="1" applyFill="1" applyBorder="1" applyAlignment="1" applyProtection="1">
      <alignment horizontal="left"/>
      <protection locked="0"/>
    </xf>
    <xf numFmtId="0" fontId="32" fillId="3" borderId="139" xfId="0" applyFont="1" applyFill="1" applyBorder="1" applyAlignment="1">
      <alignment horizontal="left"/>
    </xf>
    <xf numFmtId="0" fontId="32" fillId="17" borderId="146" xfId="0" applyFont="1" applyFill="1" applyBorder="1" applyProtection="1">
      <protection locked="0"/>
    </xf>
    <xf numFmtId="0" fontId="32" fillId="17" borderId="163" xfId="0" applyFont="1" applyFill="1" applyBorder="1" applyProtection="1">
      <protection locked="0"/>
    </xf>
    <xf numFmtId="1" fontId="32" fillId="17" borderId="52" xfId="0" applyNumberFormat="1" applyFont="1" applyFill="1" applyBorder="1" applyProtection="1">
      <protection locked="0"/>
    </xf>
    <xf numFmtId="0" fontId="32" fillId="17" borderId="70" xfId="0" applyFont="1" applyFill="1" applyBorder="1" applyProtection="1">
      <protection locked="0"/>
    </xf>
    <xf numFmtId="0" fontId="32" fillId="17" borderId="52" xfId="0" applyFont="1" applyFill="1" applyBorder="1" applyProtection="1">
      <protection locked="0"/>
    </xf>
    <xf numFmtId="0" fontId="32" fillId="17" borderId="139" xfId="0" applyFont="1" applyFill="1" applyBorder="1" applyProtection="1">
      <protection locked="0"/>
    </xf>
    <xf numFmtId="1" fontId="32" fillId="17" borderId="52" xfId="0" applyNumberFormat="1" applyFont="1" applyFill="1" applyBorder="1" applyAlignment="1" applyProtection="1">
      <alignment horizontal="center" vertical="center"/>
      <protection locked="0"/>
    </xf>
    <xf numFmtId="0" fontId="32" fillId="17" borderId="139" xfId="0" applyFont="1" applyFill="1" applyBorder="1" applyAlignment="1" applyProtection="1">
      <alignment horizontal="center" vertical="center"/>
      <protection locked="0"/>
    </xf>
    <xf numFmtId="1" fontId="0" fillId="3" borderId="126" xfId="0" applyNumberFormat="1" applyFill="1" applyBorder="1" applyAlignment="1">
      <alignment horizontal="center"/>
    </xf>
    <xf numFmtId="165" fontId="0" fillId="3" borderId="127" xfId="0" applyNumberFormat="1" applyFill="1" applyBorder="1" applyAlignment="1">
      <alignment horizontal="center"/>
    </xf>
    <xf numFmtId="165" fontId="0" fillId="3" borderId="98" xfId="0" applyNumberFormat="1" applyFill="1" applyBorder="1" applyAlignment="1">
      <alignment horizontal="center"/>
    </xf>
    <xf numFmtId="165" fontId="0" fillId="3" borderId="37" xfId="0" applyNumberFormat="1" applyFill="1" applyBorder="1" applyAlignment="1">
      <alignment horizontal="center"/>
    </xf>
    <xf numFmtId="165" fontId="0" fillId="17" borderId="52" xfId="0" applyNumberFormat="1" applyFill="1" applyBorder="1" applyAlignment="1" applyProtection="1">
      <alignment horizontal="center"/>
      <protection locked="0"/>
    </xf>
    <xf numFmtId="165" fontId="0" fillId="3" borderId="53" xfId="0" applyNumberFormat="1" applyFill="1" applyBorder="1" applyAlignment="1">
      <alignment horizontal="center"/>
    </xf>
    <xf numFmtId="165" fontId="32" fillId="3" borderId="98" xfId="0" applyNumberFormat="1" applyFont="1" applyFill="1" applyBorder="1" applyAlignment="1">
      <alignment horizontal="center"/>
    </xf>
    <xf numFmtId="165" fontId="32" fillId="3" borderId="37" xfId="0" applyNumberFormat="1" applyFont="1" applyFill="1" applyBorder="1" applyAlignment="1">
      <alignment horizontal="center"/>
    </xf>
    <xf numFmtId="165" fontId="32" fillId="3" borderId="53" xfId="0" applyNumberFormat="1" applyFont="1" applyFill="1" applyBorder="1" applyAlignment="1">
      <alignment horizontal="center"/>
    </xf>
    <xf numFmtId="0" fontId="71" fillId="2" borderId="0" xfId="0" applyFont="1" applyFill="1"/>
    <xf numFmtId="0" fontId="56" fillId="2" borderId="0" xfId="0" applyFont="1" applyFill="1" applyAlignment="1">
      <alignment horizontal="left" vertical="top" indent="1"/>
    </xf>
    <xf numFmtId="0" fontId="56" fillId="2" borderId="43" xfId="0" applyFont="1" applyFill="1" applyBorder="1" applyAlignment="1">
      <alignment horizontal="centerContinuous" vertical="center"/>
    </xf>
    <xf numFmtId="0" fontId="32" fillId="7" borderId="215" xfId="0" applyFont="1" applyFill="1" applyBorder="1" applyAlignment="1">
      <alignment vertical="center"/>
    </xf>
    <xf numFmtId="0" fontId="45" fillId="7" borderId="20" xfId="0" applyFont="1" applyFill="1" applyBorder="1" applyAlignment="1">
      <alignment horizontal="right" vertical="center" wrapText="1"/>
    </xf>
    <xf numFmtId="0" fontId="32" fillId="7" borderId="20" xfId="0" applyFont="1" applyFill="1" applyBorder="1" applyAlignment="1">
      <alignment vertical="center"/>
    </xf>
    <xf numFmtId="0" fontId="45" fillId="7" borderId="215" xfId="0" applyFont="1" applyFill="1" applyBorder="1" applyAlignment="1">
      <alignment horizontal="right" vertical="center" indent="2"/>
    </xf>
    <xf numFmtId="0" fontId="32" fillId="7" borderId="133" xfId="0" applyFont="1" applyFill="1" applyBorder="1" applyAlignment="1">
      <alignment vertical="center"/>
    </xf>
    <xf numFmtId="0" fontId="45" fillId="7" borderId="60" xfId="0" applyFont="1" applyFill="1" applyBorder="1" applyAlignment="1">
      <alignment horizontal="right" vertical="center" wrapText="1"/>
    </xf>
    <xf numFmtId="0" fontId="32" fillId="7" borderId="0" xfId="0" applyFont="1" applyFill="1" applyAlignment="1">
      <alignment vertical="center"/>
    </xf>
    <xf numFmtId="0" fontId="45" fillId="7" borderId="76" xfId="0" applyFont="1" applyFill="1" applyBorder="1" applyAlignment="1">
      <alignment horizontal="right" vertical="center" indent="2"/>
    </xf>
    <xf numFmtId="0" fontId="36" fillId="7" borderId="77" xfId="0" applyFont="1" applyFill="1" applyBorder="1" applyAlignment="1">
      <alignment horizontal="center" vertical="center" wrapText="1"/>
    </xf>
    <xf numFmtId="0" fontId="36" fillId="7" borderId="42" xfId="0" applyFont="1" applyFill="1" applyBorder="1" applyAlignment="1">
      <alignment horizontal="center" vertical="center"/>
    </xf>
    <xf numFmtId="0" fontId="45" fillId="7" borderId="42" xfId="0" applyFont="1" applyFill="1" applyBorder="1" applyAlignment="1">
      <alignment horizontal="center" vertical="center"/>
    </xf>
    <xf numFmtId="0" fontId="45" fillId="7" borderId="96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vertical="center"/>
    </xf>
    <xf numFmtId="0" fontId="75" fillId="2" borderId="0" xfId="0" applyFont="1" applyFill="1"/>
    <xf numFmtId="1" fontId="71" fillId="3" borderId="126" xfId="0" applyNumberFormat="1" applyFont="1" applyFill="1" applyBorder="1" applyAlignment="1">
      <alignment horizontal="center"/>
    </xf>
    <xf numFmtId="165" fontId="71" fillId="3" borderId="126" xfId="1" applyNumberFormat="1" applyFont="1" applyFill="1" applyBorder="1" applyAlignment="1" applyProtection="1">
      <alignment horizontal="center" vertical="top"/>
    </xf>
    <xf numFmtId="165" fontId="71" fillId="3" borderId="127" xfId="0" applyNumberFormat="1" applyFont="1" applyFill="1" applyBorder="1" applyAlignment="1">
      <alignment horizontal="center"/>
    </xf>
    <xf numFmtId="165" fontId="71" fillId="17" borderId="126" xfId="0" applyNumberFormat="1" applyFont="1" applyFill="1" applyBorder="1" applyAlignment="1" applyProtection="1">
      <alignment horizontal="center" vertical="center"/>
      <protection locked="0"/>
    </xf>
    <xf numFmtId="165" fontId="71" fillId="17" borderId="127" xfId="0" applyNumberFormat="1" applyFont="1" applyFill="1" applyBorder="1" applyAlignment="1" applyProtection="1">
      <alignment horizontal="center" vertical="center"/>
      <protection locked="0"/>
    </xf>
    <xf numFmtId="0" fontId="71" fillId="17" borderId="111" xfId="0" applyFont="1" applyFill="1" applyBorder="1" applyAlignment="1" applyProtection="1">
      <alignment horizontal="left"/>
      <protection locked="0"/>
    </xf>
    <xf numFmtId="0" fontId="71" fillId="17" borderId="97" xfId="0" applyFont="1" applyFill="1" applyBorder="1" applyAlignment="1" applyProtection="1">
      <alignment horizontal="left"/>
      <protection locked="0"/>
    </xf>
    <xf numFmtId="0" fontId="71" fillId="3" borderId="97" xfId="0" applyFont="1" applyFill="1" applyBorder="1" applyAlignment="1">
      <alignment horizontal="left"/>
    </xf>
    <xf numFmtId="1" fontId="71" fillId="17" borderId="99" xfId="0" applyNumberFormat="1" applyFont="1" applyFill="1" applyBorder="1" applyAlignment="1" applyProtection="1">
      <alignment horizontal="center"/>
      <protection locked="0"/>
    </xf>
    <xf numFmtId="1" fontId="71" fillId="3" borderId="138" xfId="0" applyNumberFormat="1" applyFont="1" applyFill="1" applyBorder="1" applyAlignment="1">
      <alignment horizontal="center"/>
    </xf>
    <xf numFmtId="165" fontId="71" fillId="17" borderId="97" xfId="0" applyNumberFormat="1" applyFont="1" applyFill="1" applyBorder="1" applyAlignment="1" applyProtection="1">
      <alignment horizontal="center"/>
      <protection locked="0"/>
    </xf>
    <xf numFmtId="165" fontId="71" fillId="3" borderId="98" xfId="0" applyNumberFormat="1" applyFont="1" applyFill="1" applyBorder="1" applyAlignment="1">
      <alignment horizontal="center"/>
    </xf>
    <xf numFmtId="0" fontId="71" fillId="17" borderId="111" xfId="0" applyFont="1" applyFill="1" applyBorder="1" applyAlignment="1" applyProtection="1">
      <alignment horizontal="center" vertical="center"/>
      <protection locked="0"/>
    </xf>
    <xf numFmtId="0" fontId="71" fillId="17" borderId="97" xfId="0" applyFont="1" applyFill="1" applyBorder="1" applyAlignment="1" applyProtection="1">
      <alignment horizontal="center" vertical="center"/>
      <protection locked="0"/>
    </xf>
    <xf numFmtId="165" fontId="71" fillId="17" borderId="138" xfId="0" applyNumberFormat="1" applyFont="1" applyFill="1" applyBorder="1" applyAlignment="1" applyProtection="1">
      <alignment horizontal="center" vertical="center"/>
      <protection locked="0"/>
    </xf>
    <xf numFmtId="165" fontId="71" fillId="17" borderId="98" xfId="0" applyNumberFormat="1" applyFont="1" applyFill="1" applyBorder="1" applyAlignment="1" applyProtection="1">
      <alignment horizontal="center" vertical="center"/>
      <protection locked="0"/>
    </xf>
    <xf numFmtId="1" fontId="71" fillId="17" borderId="111" xfId="0" applyNumberFormat="1" applyFont="1" applyFill="1" applyBorder="1" applyAlignment="1" applyProtection="1">
      <alignment horizontal="center" vertical="center"/>
      <protection locked="0"/>
    </xf>
    <xf numFmtId="1" fontId="71" fillId="17" borderId="97" xfId="0" applyNumberFormat="1" applyFont="1" applyFill="1" applyBorder="1" applyAlignment="1" applyProtection="1">
      <alignment horizontal="center" vertical="center"/>
      <protection locked="0"/>
    </xf>
    <xf numFmtId="0" fontId="71" fillId="17" borderId="1" xfId="0" applyFont="1" applyFill="1" applyBorder="1" applyAlignment="1" applyProtection="1">
      <alignment horizontal="left"/>
      <protection locked="0"/>
    </xf>
    <xf numFmtId="0" fontId="71" fillId="17" borderId="2" xfId="0" applyFont="1" applyFill="1" applyBorder="1" applyAlignment="1" applyProtection="1">
      <alignment horizontal="left"/>
      <protection locked="0"/>
    </xf>
    <xf numFmtId="0" fontId="71" fillId="3" borderId="2" xfId="0" applyFont="1" applyFill="1" applyBorder="1" applyAlignment="1">
      <alignment horizontal="left"/>
    </xf>
    <xf numFmtId="1" fontId="71" fillId="17" borderId="22" xfId="0" applyNumberFormat="1" applyFont="1" applyFill="1" applyBorder="1" applyAlignment="1" applyProtection="1">
      <alignment horizontal="center"/>
      <protection locked="0"/>
    </xf>
    <xf numFmtId="1" fontId="71" fillId="3" borderId="3" xfId="0" applyNumberFormat="1" applyFont="1" applyFill="1" applyBorder="1" applyAlignment="1">
      <alignment horizontal="center"/>
    </xf>
    <xf numFmtId="165" fontId="71" fillId="17" borderId="2" xfId="0" applyNumberFormat="1" applyFont="1" applyFill="1" applyBorder="1" applyAlignment="1" applyProtection="1">
      <alignment horizontal="center"/>
      <protection locked="0"/>
    </xf>
    <xf numFmtId="165" fontId="71" fillId="3" borderId="37" xfId="0" applyNumberFormat="1" applyFont="1" applyFill="1" applyBorder="1" applyAlignment="1">
      <alignment horizontal="center"/>
    </xf>
    <xf numFmtId="0" fontId="71" fillId="17" borderId="1" xfId="0" applyFont="1" applyFill="1" applyBorder="1" applyAlignment="1" applyProtection="1">
      <alignment horizontal="center" vertical="center"/>
      <protection locked="0"/>
    </xf>
    <xf numFmtId="0" fontId="71" fillId="17" borderId="2" xfId="0" applyFont="1" applyFill="1" applyBorder="1" applyAlignment="1" applyProtection="1">
      <alignment horizontal="center" vertical="center"/>
      <protection locked="0"/>
    </xf>
    <xf numFmtId="165" fontId="71" fillId="17" borderId="3" xfId="0" applyNumberFormat="1" applyFont="1" applyFill="1" applyBorder="1" applyAlignment="1" applyProtection="1">
      <alignment horizontal="center" vertical="center"/>
      <protection locked="0"/>
    </xf>
    <xf numFmtId="165" fontId="71" fillId="17" borderId="37" xfId="0" applyNumberFormat="1" applyFont="1" applyFill="1" applyBorder="1" applyAlignment="1" applyProtection="1">
      <alignment horizontal="center" vertical="center"/>
      <protection locked="0"/>
    </xf>
    <xf numFmtId="1" fontId="71" fillId="17" borderId="1" xfId="0" applyNumberFormat="1" applyFont="1" applyFill="1" applyBorder="1" applyAlignment="1" applyProtection="1">
      <alignment horizontal="center" vertical="center"/>
      <protection locked="0"/>
    </xf>
    <xf numFmtId="1" fontId="71" fillId="17" borderId="2" xfId="0" applyNumberFormat="1" applyFont="1" applyFill="1" applyBorder="1" applyAlignment="1" applyProtection="1">
      <alignment horizontal="center" vertical="center"/>
      <protection locked="0"/>
    </xf>
    <xf numFmtId="1" fontId="71" fillId="17" borderId="22" xfId="0" applyNumberFormat="1" applyFont="1" applyFill="1" applyBorder="1" applyAlignment="1" applyProtection="1">
      <alignment horizontal="center" vertical="center"/>
      <protection locked="0"/>
    </xf>
    <xf numFmtId="165" fontId="71" fillId="17" borderId="2" xfId="0" applyNumberFormat="1" applyFont="1" applyFill="1" applyBorder="1" applyAlignment="1" applyProtection="1">
      <alignment horizontal="center" vertical="center"/>
      <protection locked="0"/>
    </xf>
    <xf numFmtId="0" fontId="71" fillId="17" borderId="1" xfId="0" applyFont="1" applyFill="1" applyBorder="1" applyProtection="1">
      <protection locked="0"/>
    </xf>
    <xf numFmtId="0" fontId="71" fillId="17" borderId="2" xfId="0" applyFont="1" applyFill="1" applyBorder="1" applyProtection="1">
      <protection locked="0"/>
    </xf>
    <xf numFmtId="165" fontId="71" fillId="17" borderId="3" xfId="0" applyNumberFormat="1" applyFont="1" applyFill="1" applyBorder="1" applyProtection="1">
      <protection locked="0"/>
    </xf>
    <xf numFmtId="165" fontId="71" fillId="17" borderId="37" xfId="0" applyNumberFormat="1" applyFont="1" applyFill="1" applyBorder="1" applyProtection="1">
      <protection locked="0"/>
    </xf>
    <xf numFmtId="1" fontId="71" fillId="17" borderId="1" xfId="0" applyNumberFormat="1" applyFont="1" applyFill="1" applyBorder="1" applyProtection="1">
      <protection locked="0"/>
    </xf>
    <xf numFmtId="1" fontId="71" fillId="17" borderId="2" xfId="0" applyNumberFormat="1" applyFont="1" applyFill="1" applyBorder="1" applyProtection="1">
      <protection locked="0"/>
    </xf>
    <xf numFmtId="0" fontId="71" fillId="17" borderId="70" xfId="0" applyFont="1" applyFill="1" applyBorder="1" applyAlignment="1" applyProtection="1">
      <alignment horizontal="left"/>
      <protection locked="0"/>
    </xf>
    <xf numFmtId="0" fontId="71" fillId="17" borderId="52" xfId="0" applyFont="1" applyFill="1" applyBorder="1" applyAlignment="1" applyProtection="1">
      <alignment horizontal="left"/>
      <protection locked="0"/>
    </xf>
    <xf numFmtId="0" fontId="71" fillId="3" borderId="52" xfId="0" applyFont="1" applyFill="1" applyBorder="1" applyAlignment="1">
      <alignment horizontal="left"/>
    </xf>
    <xf numFmtId="1" fontId="71" fillId="17" borderId="146" xfId="0" applyNumberFormat="1" applyFont="1" applyFill="1" applyBorder="1" applyAlignment="1" applyProtection="1">
      <alignment horizontal="center" vertical="center"/>
      <protection locked="0"/>
    </xf>
    <xf numFmtId="1" fontId="71" fillId="3" borderId="139" xfId="0" applyNumberFormat="1" applyFont="1" applyFill="1" applyBorder="1" applyAlignment="1">
      <alignment horizontal="center"/>
    </xf>
    <xf numFmtId="165" fontId="71" fillId="17" borderId="52" xfId="0" applyNumberFormat="1" applyFont="1" applyFill="1" applyBorder="1" applyAlignment="1" applyProtection="1">
      <alignment horizontal="center" vertical="center"/>
      <protection locked="0"/>
    </xf>
    <xf numFmtId="165" fontId="71" fillId="17" borderId="52" xfId="0" applyNumberFormat="1" applyFont="1" applyFill="1" applyBorder="1" applyAlignment="1" applyProtection="1">
      <alignment horizontal="center"/>
      <protection locked="0"/>
    </xf>
    <xf numFmtId="165" fontId="71" fillId="3" borderId="53" xfId="0" applyNumberFormat="1" applyFont="1" applyFill="1" applyBorder="1" applyAlignment="1">
      <alignment horizontal="center"/>
    </xf>
    <xf numFmtId="0" fontId="71" fillId="17" borderId="70" xfId="0" applyFont="1" applyFill="1" applyBorder="1" applyProtection="1">
      <protection locked="0"/>
    </xf>
    <xf numFmtId="0" fontId="71" fillId="17" borderId="52" xfId="0" applyFont="1" applyFill="1" applyBorder="1" applyProtection="1">
      <protection locked="0"/>
    </xf>
    <xf numFmtId="165" fontId="71" fillId="17" borderId="139" xfId="0" applyNumberFormat="1" applyFont="1" applyFill="1" applyBorder="1" applyProtection="1">
      <protection locked="0"/>
    </xf>
    <xf numFmtId="165" fontId="71" fillId="17" borderId="53" xfId="0" applyNumberFormat="1" applyFont="1" applyFill="1" applyBorder="1" applyProtection="1">
      <protection locked="0"/>
    </xf>
    <xf numFmtId="1" fontId="71" fillId="17" borderId="70" xfId="0" applyNumberFormat="1" applyFont="1" applyFill="1" applyBorder="1" applyProtection="1">
      <protection locked="0"/>
    </xf>
    <xf numFmtId="1" fontId="71" fillId="17" borderId="52" xfId="0" applyNumberFormat="1" applyFont="1" applyFill="1" applyBorder="1" applyProtection="1">
      <protection locked="0"/>
    </xf>
    <xf numFmtId="0" fontId="46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82" fillId="3" borderId="0" xfId="0" applyFont="1" applyFill="1" applyAlignment="1">
      <alignment horizontal="left" indent="1"/>
    </xf>
    <xf numFmtId="0" fontId="81" fillId="3" borderId="0" xfId="0" applyFont="1" applyFill="1" applyAlignment="1">
      <alignment horizontal="right" vertical="center"/>
    </xf>
    <xf numFmtId="167" fontId="82" fillId="3" borderId="0" xfId="0" applyNumberFormat="1" applyFont="1" applyFill="1" applyAlignment="1">
      <alignment horizontal="left" vertical="center" indent="1"/>
    </xf>
    <xf numFmtId="0" fontId="83" fillId="2" borderId="0" xfId="0" applyFont="1" applyFill="1" applyAlignment="1">
      <alignment horizontal="center" vertical="center"/>
    </xf>
    <xf numFmtId="0" fontId="83" fillId="2" borderId="0" xfId="0" applyFont="1" applyFill="1" applyAlignment="1">
      <alignment vertical="center"/>
    </xf>
    <xf numFmtId="0" fontId="82" fillId="3" borderId="0" xfId="0" applyFont="1" applyFill="1" applyAlignment="1">
      <alignment horizontal="centerContinuous" vertical="center" wrapText="1"/>
    </xf>
    <xf numFmtId="0" fontId="83" fillId="3" borderId="0" xfId="0" applyFont="1" applyFill="1" applyAlignment="1">
      <alignment horizontal="centerContinuous" vertical="center" wrapText="1"/>
    </xf>
    <xf numFmtId="0" fontId="82" fillId="3" borderId="128" xfId="0" applyFont="1" applyFill="1" applyBorder="1" applyAlignment="1">
      <alignment horizontal="left" vertical="center" indent="1"/>
    </xf>
    <xf numFmtId="0" fontId="82" fillId="0" borderId="0" xfId="0" applyFont="1" applyAlignment="1">
      <alignment horizontal="left" vertical="center" indent="1"/>
    </xf>
    <xf numFmtId="0" fontId="81" fillId="2" borderId="0" xfId="0" applyFont="1" applyFill="1" applyAlignment="1">
      <alignment horizontal="right" vertical="top"/>
    </xf>
    <xf numFmtId="0" fontId="82" fillId="2" borderId="0" xfId="0" applyFont="1" applyFill="1" applyAlignment="1">
      <alignment horizontal="left" vertical="top" indent="1"/>
    </xf>
    <xf numFmtId="0" fontId="82" fillId="2" borderId="0" xfId="0" applyFont="1" applyFill="1" applyAlignment="1">
      <alignment vertical="center"/>
    </xf>
    <xf numFmtId="0" fontId="85" fillId="2" borderId="43" xfId="0" applyFont="1" applyFill="1" applyBorder="1" applyAlignment="1">
      <alignment horizontal="left"/>
    </xf>
    <xf numFmtId="0" fontId="82" fillId="2" borderId="43" xfId="0" applyFont="1" applyFill="1" applyBorder="1" applyAlignment="1">
      <alignment horizontal="centerContinuous" vertical="center"/>
    </xf>
    <xf numFmtId="0" fontId="82" fillId="2" borderId="0" xfId="0" applyFont="1" applyFill="1" applyAlignment="1">
      <alignment horizontal="centerContinuous" vertical="center"/>
    </xf>
    <xf numFmtId="0" fontId="82" fillId="3" borderId="62" xfId="0" applyFont="1" applyFill="1" applyBorder="1" applyAlignment="1">
      <alignment horizontal="center" vertical="center" wrapText="1"/>
    </xf>
    <xf numFmtId="0" fontId="86" fillId="3" borderId="178" xfId="0" applyFont="1" applyFill="1" applyBorder="1" applyAlignment="1">
      <alignment horizontal="center" vertical="center" wrapText="1"/>
    </xf>
    <xf numFmtId="0" fontId="86" fillId="3" borderId="193" xfId="0" applyFont="1" applyFill="1" applyBorder="1" applyAlignment="1">
      <alignment horizontal="center" vertical="center" wrapText="1"/>
    </xf>
    <xf numFmtId="0" fontId="82" fillId="4" borderId="207" xfId="0" applyFont="1" applyFill="1" applyBorder="1" applyAlignment="1">
      <alignment horizontal="centerContinuous" vertical="center"/>
    </xf>
    <xf numFmtId="0" fontId="88" fillId="2" borderId="0" xfId="0" applyFont="1" applyFill="1" applyAlignment="1">
      <alignment vertical="center"/>
    </xf>
    <xf numFmtId="0" fontId="89" fillId="2" borderId="0" xfId="0" applyFont="1" applyFill="1" applyAlignment="1">
      <alignment vertical="center"/>
    </xf>
    <xf numFmtId="2" fontId="82" fillId="3" borderId="79" xfId="0" applyNumberFormat="1" applyFont="1" applyFill="1" applyBorder="1" applyAlignment="1">
      <alignment horizontal="right" vertical="center" indent="2"/>
    </xf>
    <xf numFmtId="0" fontId="81" fillId="2" borderId="0" xfId="0" applyFont="1" applyFill="1" applyAlignment="1">
      <alignment horizontal="right" wrapText="1"/>
    </xf>
    <xf numFmtId="0" fontId="81" fillId="2" borderId="0" xfId="0" applyFont="1" applyFill="1" applyAlignment="1">
      <alignment horizontal="right" vertical="center" wrapText="1"/>
    </xf>
    <xf numFmtId="0" fontId="82" fillId="3" borderId="0" xfId="0" applyFont="1" applyFill="1" applyAlignment="1">
      <alignment horizontal="left" vertical="center"/>
    </xf>
    <xf numFmtId="0" fontId="83" fillId="7" borderId="63" xfId="0" applyFont="1" applyFill="1" applyBorder="1" applyAlignment="1">
      <alignment vertical="center"/>
    </xf>
    <xf numFmtId="0" fontId="83" fillId="7" borderId="64" xfId="0" applyFont="1" applyFill="1" applyBorder="1" applyAlignment="1">
      <alignment vertical="center"/>
    </xf>
    <xf numFmtId="0" fontId="82" fillId="7" borderId="124" xfId="0" applyFont="1" applyFill="1" applyBorder="1" applyAlignment="1">
      <alignment horizontal="right" vertical="center" indent="1"/>
    </xf>
    <xf numFmtId="0" fontId="83" fillId="7" borderId="215" xfId="0" applyFont="1" applyFill="1" applyBorder="1" applyAlignment="1">
      <alignment vertical="center"/>
    </xf>
    <xf numFmtId="0" fontId="86" fillId="7" borderId="20" xfId="0" applyFont="1" applyFill="1" applyBorder="1" applyAlignment="1">
      <alignment horizontal="right" vertical="center" wrapText="1"/>
    </xf>
    <xf numFmtId="0" fontId="83" fillId="7" borderId="20" xfId="0" applyFont="1" applyFill="1" applyBorder="1" applyAlignment="1">
      <alignment vertical="center"/>
    </xf>
    <xf numFmtId="0" fontId="83" fillId="7" borderId="133" xfId="0" applyFont="1" applyFill="1" applyBorder="1" applyAlignment="1">
      <alignment vertical="center"/>
    </xf>
    <xf numFmtId="0" fontId="86" fillId="7" borderId="60" xfId="0" applyFont="1" applyFill="1" applyBorder="1" applyAlignment="1">
      <alignment horizontal="right" vertical="center" wrapText="1"/>
    </xf>
    <xf numFmtId="0" fontId="83" fillId="7" borderId="0" xfId="0" applyFont="1" applyFill="1" applyAlignment="1">
      <alignment vertical="center"/>
    </xf>
    <xf numFmtId="0" fontId="86" fillId="7" borderId="215" xfId="0" applyFont="1" applyFill="1" applyBorder="1" applyAlignment="1">
      <alignment horizontal="right" vertical="center" indent="2"/>
    </xf>
    <xf numFmtId="0" fontId="86" fillId="7" borderId="76" xfId="0" applyFont="1" applyFill="1" applyBorder="1" applyAlignment="1">
      <alignment horizontal="right" vertical="center" indent="2"/>
    </xf>
    <xf numFmtId="0" fontId="82" fillId="7" borderId="77" xfId="0" applyFont="1" applyFill="1" applyBorder="1" applyAlignment="1">
      <alignment horizontal="center" vertical="center" wrapText="1"/>
    </xf>
    <xf numFmtId="0" fontId="82" fillId="7" borderId="42" xfId="0" applyFont="1" applyFill="1" applyBorder="1" applyAlignment="1">
      <alignment horizontal="center" vertical="center"/>
    </xf>
    <xf numFmtId="0" fontId="86" fillId="7" borderId="42" xfId="0" applyFont="1" applyFill="1" applyBorder="1" applyAlignment="1">
      <alignment horizontal="center" vertical="center"/>
    </xf>
    <xf numFmtId="0" fontId="86" fillId="7" borderId="96" xfId="0" applyFont="1" applyFill="1" applyBorder="1" applyAlignment="1">
      <alignment horizontal="center" vertical="center" wrapText="1"/>
    </xf>
    <xf numFmtId="14" fontId="83" fillId="3" borderId="125" xfId="0" applyNumberFormat="1" applyFont="1" applyFill="1" applyBorder="1" applyAlignment="1">
      <alignment horizontal="center" vertical="center"/>
    </xf>
    <xf numFmtId="0" fontId="24" fillId="2" borderId="166" xfId="0" applyFont="1" applyFill="1" applyBorder="1"/>
    <xf numFmtId="0" fontId="23" fillId="7" borderId="128" xfId="0" applyFont="1" applyFill="1" applyBorder="1"/>
    <xf numFmtId="0" fontId="58" fillId="2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2" borderId="0" xfId="0" applyFont="1" applyFill="1" applyAlignment="1">
      <alignment vertical="center"/>
    </xf>
    <xf numFmtId="0" fontId="90" fillId="2" borderId="0" xfId="0" applyFont="1" applyFill="1" applyAlignment="1">
      <alignment vertical="center"/>
    </xf>
    <xf numFmtId="165" fontId="0" fillId="3" borderId="126" xfId="1" applyNumberFormat="1" applyFont="1" applyFill="1" applyBorder="1" applyAlignment="1" applyProtection="1">
      <alignment horizontal="center" vertical="top"/>
    </xf>
    <xf numFmtId="0" fontId="45" fillId="7" borderId="128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left" vertical="center" wrapText="1"/>
    </xf>
    <xf numFmtId="0" fontId="24" fillId="2" borderId="65" xfId="0" applyFont="1" applyFill="1" applyBorder="1" applyAlignment="1">
      <alignment horizontal="left" vertical="center" wrapText="1"/>
    </xf>
    <xf numFmtId="0" fontId="24" fillId="2" borderId="65" xfId="0" applyFont="1" applyFill="1" applyBorder="1" applyAlignment="1">
      <alignment horizontal="left" vertical="center"/>
    </xf>
    <xf numFmtId="0" fontId="24" fillId="2" borderId="66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vertical="center" wrapText="1"/>
    </xf>
    <xf numFmtId="0" fontId="24" fillId="2" borderId="27" xfId="0" applyFont="1" applyFill="1" applyBorder="1" applyAlignment="1">
      <alignment vertical="center" wrapText="1"/>
    </xf>
    <xf numFmtId="0" fontId="24" fillId="2" borderId="65" xfId="0" applyFont="1" applyFill="1" applyBorder="1" applyAlignment="1">
      <alignment wrapText="1"/>
    </xf>
    <xf numFmtId="0" fontId="24" fillId="2" borderId="213" xfId="0" applyFont="1" applyFill="1" applyBorder="1"/>
    <xf numFmtId="0" fontId="24" fillId="2" borderId="80" xfId="0" applyFont="1" applyFill="1" applyBorder="1"/>
    <xf numFmtId="0" fontId="38" fillId="2" borderId="232" xfId="0" applyFont="1" applyFill="1" applyBorder="1" applyAlignment="1">
      <alignment horizontal="center" vertical="center" wrapText="1"/>
    </xf>
    <xf numFmtId="0" fontId="84" fillId="2" borderId="232" xfId="0" applyFont="1" applyFill="1" applyBorder="1" applyAlignment="1">
      <alignment horizontal="center" vertical="center" wrapText="1"/>
    </xf>
    <xf numFmtId="0" fontId="36" fillId="7" borderId="188" xfId="0" applyFont="1" applyFill="1" applyBorder="1" applyAlignment="1">
      <alignment horizontal="centerContinuous" vertical="center" wrapText="1"/>
    </xf>
    <xf numFmtId="1" fontId="36" fillId="3" borderId="244" xfId="0" applyNumberFormat="1" applyFont="1" applyFill="1" applyBorder="1" applyAlignment="1">
      <alignment horizontal="center" vertical="center" wrapText="1"/>
    </xf>
    <xf numFmtId="1" fontId="82" fillId="3" borderId="244" xfId="0" applyNumberFormat="1" applyFont="1" applyFill="1" applyBorder="1" applyAlignment="1">
      <alignment horizontal="center" vertical="center" wrapText="1"/>
    </xf>
    <xf numFmtId="0" fontId="62" fillId="2" borderId="0" xfId="0" applyFont="1" applyFill="1" applyAlignment="1">
      <alignment vertical="center"/>
    </xf>
    <xf numFmtId="0" fontId="62" fillId="0" borderId="0" xfId="0" applyFont="1"/>
    <xf numFmtId="0" fontId="18" fillId="2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1" fontId="45" fillId="17" borderId="125" xfId="0" applyNumberFormat="1" applyFont="1" applyFill="1" applyBorder="1" applyAlignment="1" applyProtection="1">
      <alignment horizontal="center" vertical="center"/>
      <protection locked="0"/>
    </xf>
    <xf numFmtId="1" fontId="45" fillId="17" borderId="126" xfId="0" applyNumberFormat="1" applyFont="1" applyFill="1" applyBorder="1" applyAlignment="1" applyProtection="1">
      <alignment horizontal="center" vertical="center"/>
      <protection locked="0"/>
    </xf>
    <xf numFmtId="1" fontId="45" fillId="17" borderId="127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105" fillId="2" borderId="0" xfId="0" applyFont="1" applyFill="1" applyAlignment="1">
      <alignment vertical="center"/>
    </xf>
    <xf numFmtId="0" fontId="45" fillId="2" borderId="43" xfId="0" applyFont="1" applyFill="1" applyBorder="1" applyAlignment="1">
      <alignment horizontal="left" vertical="center"/>
    </xf>
    <xf numFmtId="0" fontId="41" fillId="2" borderId="0" xfId="0" applyFont="1" applyFill="1"/>
    <xf numFmtId="1" fontId="71" fillId="3" borderId="97" xfId="0" applyNumberFormat="1" applyFont="1" applyFill="1" applyBorder="1" applyAlignment="1">
      <alignment horizontal="center"/>
    </xf>
    <xf numFmtId="1" fontId="71" fillId="3" borderId="2" xfId="0" applyNumberFormat="1" applyFont="1" applyFill="1" applyBorder="1" applyAlignment="1">
      <alignment horizontal="center"/>
    </xf>
    <xf numFmtId="1" fontId="71" fillId="3" borderId="52" xfId="0" applyNumberFormat="1" applyFont="1" applyFill="1" applyBorder="1" applyAlignment="1">
      <alignment horizontal="center"/>
    </xf>
    <xf numFmtId="1" fontId="0" fillId="3" borderId="97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3" borderId="52" xfId="0" applyNumberFormat="1" applyFill="1" applyBorder="1" applyAlignment="1">
      <alignment horizontal="center"/>
    </xf>
    <xf numFmtId="0" fontId="36" fillId="7" borderId="19" xfId="0" applyFont="1" applyFill="1" applyBorder="1" applyAlignment="1">
      <alignment horizontal="centerContinuous" vertical="center"/>
    </xf>
    <xf numFmtId="0" fontId="36" fillId="7" borderId="57" xfId="0" applyFont="1" applyFill="1" applyBorder="1" applyAlignment="1">
      <alignment horizontal="centerContinuous" vertical="center"/>
    </xf>
    <xf numFmtId="0" fontId="36" fillId="7" borderId="20" xfId="0" applyFont="1" applyFill="1" applyBorder="1" applyAlignment="1">
      <alignment horizontal="centerContinuous" vertical="center"/>
    </xf>
    <xf numFmtId="0" fontId="36" fillId="7" borderId="56" xfId="0" applyFont="1" applyFill="1" applyBorder="1" applyAlignment="1">
      <alignment horizontal="centerContinuous" vertical="center"/>
    </xf>
    <xf numFmtId="0" fontId="55" fillId="7" borderId="58" xfId="0" applyFont="1" applyFill="1" applyBorder="1" applyAlignment="1">
      <alignment horizontal="centerContinuous" vertical="center"/>
    </xf>
    <xf numFmtId="169" fontId="45" fillId="3" borderId="64" xfId="2" applyNumberFormat="1" applyFont="1" applyFill="1" applyBorder="1" applyAlignment="1">
      <alignment horizontal="center" vertical="top" wrapText="1"/>
    </xf>
    <xf numFmtId="0" fontId="24" fillId="2" borderId="129" xfId="0" applyFont="1" applyFill="1" applyBorder="1"/>
    <xf numFmtId="0" fontId="24" fillId="2" borderId="233" xfId="0" applyFont="1" applyFill="1" applyBorder="1" applyAlignment="1">
      <alignment horizontal="left" vertical="center" wrapText="1" indent="1"/>
    </xf>
    <xf numFmtId="0" fontId="36" fillId="17" borderId="161" xfId="0" applyFont="1" applyFill="1" applyBorder="1" applyAlignment="1" applyProtection="1">
      <alignment horizontal="center" vertical="center"/>
      <protection locked="0"/>
    </xf>
    <xf numFmtId="0" fontId="39" fillId="17" borderId="224" xfId="0" applyFont="1" applyFill="1" applyBorder="1" applyAlignment="1" applyProtection="1">
      <alignment horizontal="center" vertical="center"/>
      <protection locked="0"/>
    </xf>
    <xf numFmtId="0" fontId="39" fillId="17" borderId="218" xfId="0" applyFont="1" applyFill="1" applyBorder="1" applyAlignment="1" applyProtection="1">
      <alignment horizontal="center" vertical="center"/>
      <protection locked="0"/>
    </xf>
    <xf numFmtId="0" fontId="39" fillId="17" borderId="223" xfId="0" applyFont="1" applyFill="1" applyBorder="1" applyAlignment="1" applyProtection="1">
      <alignment horizontal="center" vertical="center"/>
      <protection locked="0"/>
    </xf>
    <xf numFmtId="0" fontId="37" fillId="17" borderId="63" xfId="0" applyFont="1" applyFill="1" applyBorder="1" applyAlignment="1" applyProtection="1">
      <alignment horizontal="center" vertical="center"/>
      <protection locked="0"/>
    </xf>
    <xf numFmtId="2" fontId="36" fillId="3" borderId="253" xfId="0" applyNumberFormat="1" applyFont="1" applyFill="1" applyBorder="1" applyAlignment="1">
      <alignment horizontal="right" vertical="center" indent="2"/>
    </xf>
    <xf numFmtId="0" fontId="36" fillId="7" borderId="96" xfId="0" applyFont="1" applyFill="1" applyBorder="1" applyAlignment="1">
      <alignment horizontal="center" vertical="center" wrapText="1"/>
    </xf>
    <xf numFmtId="0" fontId="36" fillId="7" borderId="179" xfId="0" applyFont="1" applyFill="1" applyBorder="1" applyAlignment="1">
      <alignment horizontal="center" vertical="center" wrapText="1"/>
    </xf>
    <xf numFmtId="0" fontId="108" fillId="0" borderId="0" xfId="0" applyFont="1"/>
    <xf numFmtId="0" fontId="36" fillId="0" borderId="59" xfId="0" applyFont="1" applyBorder="1" applyAlignment="1">
      <alignment horizontal="center" vertical="center" wrapText="1"/>
    </xf>
    <xf numFmtId="0" fontId="36" fillId="2" borderId="43" xfId="0" applyFont="1" applyFill="1" applyBorder="1" applyAlignment="1">
      <alignment horizontal="right" vertical="center"/>
    </xf>
    <xf numFmtId="0" fontId="82" fillId="7" borderId="96" xfId="0" applyFont="1" applyFill="1" applyBorder="1" applyAlignment="1">
      <alignment horizontal="center" vertical="center" wrapText="1"/>
    </xf>
    <xf numFmtId="14" fontId="83" fillId="3" borderId="124" xfId="0" applyNumberFormat="1" applyFont="1" applyFill="1" applyBorder="1" applyAlignment="1">
      <alignment horizontal="center" vertical="center"/>
    </xf>
    <xf numFmtId="0" fontId="86" fillId="3" borderId="179" xfId="0" applyFont="1" applyFill="1" applyBorder="1" applyAlignment="1">
      <alignment horizontal="center" vertical="center" wrapText="1"/>
    </xf>
    <xf numFmtId="0" fontId="86" fillId="3" borderId="248" xfId="0" applyFont="1" applyFill="1" applyBorder="1" applyAlignment="1">
      <alignment horizontal="center" vertical="center" wrapText="1"/>
    </xf>
    <xf numFmtId="0" fontId="82" fillId="7" borderId="68" xfId="0" applyFont="1" applyFill="1" applyBorder="1" applyAlignment="1">
      <alignment horizontal="center" vertical="center" wrapText="1"/>
    </xf>
    <xf numFmtId="0" fontId="45" fillId="3" borderId="179" xfId="0" applyFont="1" applyFill="1" applyBorder="1" applyAlignment="1">
      <alignment horizontal="center" vertical="center" wrapText="1"/>
    </xf>
    <xf numFmtId="0" fontId="45" fillId="3" borderId="248" xfId="0" applyFont="1" applyFill="1" applyBorder="1" applyAlignment="1">
      <alignment horizontal="center" vertical="center" wrapText="1"/>
    </xf>
    <xf numFmtId="0" fontId="50" fillId="7" borderId="254" xfId="0" applyFont="1" applyFill="1" applyBorder="1" applyAlignment="1">
      <alignment vertical="center"/>
    </xf>
    <xf numFmtId="0" fontId="83" fillId="7" borderId="256" xfId="0" applyFont="1" applyFill="1" applyBorder="1" applyAlignment="1">
      <alignment vertical="center"/>
    </xf>
    <xf numFmtId="164" fontId="45" fillId="3" borderId="182" xfId="2" applyFont="1" applyFill="1" applyBorder="1" applyAlignment="1">
      <alignment horizontal="center" vertical="top" wrapText="1"/>
    </xf>
    <xf numFmtId="0" fontId="63" fillId="7" borderId="257" xfId="0" applyFont="1" applyFill="1" applyBorder="1" applyAlignment="1">
      <alignment horizontal="center" vertical="center" wrapText="1"/>
    </xf>
    <xf numFmtId="0" fontId="63" fillId="7" borderId="258" xfId="0" applyFont="1" applyFill="1" applyBorder="1" applyAlignment="1">
      <alignment horizontal="center" vertical="center" wrapText="1"/>
    </xf>
    <xf numFmtId="0" fontId="55" fillId="3" borderId="258" xfId="0" applyFont="1" applyFill="1" applyBorder="1" applyAlignment="1">
      <alignment horizontal="center" vertical="center" wrapText="1"/>
    </xf>
    <xf numFmtId="0" fontId="63" fillId="7" borderId="81" xfId="0" applyFont="1" applyFill="1" applyBorder="1" applyAlignment="1">
      <alignment horizontal="center" vertical="center" textRotation="90" wrapText="1"/>
    </xf>
    <xf numFmtId="0" fontId="63" fillId="7" borderId="95" xfId="0" applyFont="1" applyFill="1" applyBorder="1" applyAlignment="1">
      <alignment horizontal="center" vertical="center" textRotation="90" wrapText="1"/>
    </xf>
    <xf numFmtId="0" fontId="63" fillId="3" borderId="95" xfId="0" applyFont="1" applyFill="1" applyBorder="1" applyAlignment="1">
      <alignment horizontal="center" vertical="center" textRotation="90" wrapText="1"/>
    </xf>
    <xf numFmtId="0" fontId="63" fillId="7" borderId="259" xfId="0" applyFont="1" applyFill="1" applyBorder="1" applyAlignment="1">
      <alignment horizontal="center" vertical="center" wrapText="1"/>
    </xf>
    <xf numFmtId="0" fontId="46" fillId="3" borderId="234" xfId="0" applyFont="1" applyFill="1" applyBorder="1"/>
    <xf numFmtId="0" fontId="44" fillId="3" borderId="234" xfId="0" applyFont="1" applyFill="1" applyBorder="1" applyAlignment="1">
      <alignment horizontal="center" vertical="center"/>
    </xf>
    <xf numFmtId="165" fontId="63" fillId="3" borderId="234" xfId="0" applyNumberFormat="1" applyFont="1" applyFill="1" applyBorder="1" applyAlignment="1">
      <alignment horizontal="center" vertical="center"/>
    </xf>
    <xf numFmtId="0" fontId="46" fillId="3" borderId="149" xfId="0" applyFont="1" applyFill="1" applyBorder="1"/>
    <xf numFmtId="0" fontId="44" fillId="3" borderId="149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92" xfId="0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3" borderId="92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14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2" fillId="20" borderId="260" xfId="0" applyFont="1" applyFill="1" applyBorder="1" applyAlignment="1">
      <alignment horizontal="left" vertical="top"/>
    </xf>
    <xf numFmtId="0" fontId="112" fillId="20" borderId="261" xfId="0" applyFont="1" applyFill="1" applyBorder="1" applyAlignment="1">
      <alignment horizontal="left" vertical="top"/>
    </xf>
    <xf numFmtId="0" fontId="112" fillId="20" borderId="262" xfId="0" applyFont="1" applyFill="1" applyBorder="1" applyAlignment="1">
      <alignment horizontal="left" vertical="top"/>
    </xf>
    <xf numFmtId="0" fontId="113" fillId="20" borderId="263" xfId="0" applyFont="1" applyFill="1" applyBorder="1" applyAlignment="1">
      <alignment horizontal="left" vertical="top"/>
    </xf>
    <xf numFmtId="0" fontId="113" fillId="20" borderId="264" xfId="0" applyFont="1" applyFill="1" applyBorder="1" applyAlignment="1">
      <alignment horizontal="left" vertical="top"/>
    </xf>
    <xf numFmtId="0" fontId="113" fillId="20" borderId="265" xfId="0" applyFont="1" applyFill="1" applyBorder="1" applyAlignment="1">
      <alignment horizontal="left" vertical="top"/>
    </xf>
    <xf numFmtId="0" fontId="113" fillId="20" borderId="267" xfId="0" applyFont="1" applyFill="1" applyBorder="1" applyAlignment="1">
      <alignment horizontal="left" vertical="top"/>
    </xf>
    <xf numFmtId="0" fontId="113" fillId="20" borderId="268" xfId="0" applyFont="1" applyFill="1" applyBorder="1" applyAlignment="1">
      <alignment horizontal="left" vertical="top"/>
    </xf>
    <xf numFmtId="0" fontId="15" fillId="0" borderId="0" xfId="0" applyFont="1"/>
    <xf numFmtId="0" fontId="113" fillId="20" borderId="264" xfId="0" applyFont="1" applyFill="1" applyBorder="1" applyAlignment="1">
      <alignment horizontal="left" vertical="center"/>
    </xf>
    <xf numFmtId="0" fontId="113" fillId="20" borderId="265" xfId="0" applyFont="1" applyFill="1" applyBorder="1" applyAlignment="1">
      <alignment horizontal="left" vertical="center"/>
    </xf>
    <xf numFmtId="0" fontId="0" fillId="19" borderId="38" xfId="0" applyFill="1" applyBorder="1" applyAlignment="1">
      <alignment vertical="center"/>
    </xf>
    <xf numFmtId="0" fontId="0" fillId="19" borderId="92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2" borderId="269" xfId="0" applyFont="1" applyFill="1" applyBorder="1" applyAlignment="1">
      <alignment horizontal="left" vertical="center" indent="1"/>
    </xf>
    <xf numFmtId="0" fontId="10" fillId="2" borderId="152" xfId="0" applyFont="1" applyFill="1" applyBorder="1" applyAlignment="1">
      <alignment vertical="center"/>
    </xf>
    <xf numFmtId="0" fontId="6" fillId="2" borderId="0" xfId="0" applyFont="1" applyFill="1"/>
    <xf numFmtId="0" fontId="115" fillId="2" borderId="0" xfId="0" applyFont="1" applyFill="1" applyAlignment="1">
      <alignment vertical="top"/>
    </xf>
    <xf numFmtId="0" fontId="24" fillId="2" borderId="184" xfId="0" applyFont="1" applyFill="1" applyBorder="1"/>
    <xf numFmtId="0" fontId="23" fillId="18" borderId="62" xfId="0" applyFont="1" applyFill="1" applyBorder="1"/>
    <xf numFmtId="0" fontId="24" fillId="18" borderId="124" xfId="0" applyFont="1" applyFill="1" applyBorder="1"/>
    <xf numFmtId="0" fontId="24" fillId="2" borderId="100" xfId="0" applyFont="1" applyFill="1" applyBorder="1"/>
    <xf numFmtId="0" fontId="24" fillId="2" borderId="73" xfId="0" applyFont="1" applyFill="1" applyBorder="1"/>
    <xf numFmtId="0" fontId="46" fillId="3" borderId="69" xfId="0" applyFont="1" applyFill="1" applyBorder="1"/>
    <xf numFmtId="0" fontId="44" fillId="3" borderId="69" xfId="0" applyFont="1" applyFill="1" applyBorder="1" applyAlignment="1">
      <alignment horizontal="center" vertical="center"/>
    </xf>
    <xf numFmtId="165" fontId="63" fillId="3" borderId="69" xfId="0" applyNumberFormat="1" applyFont="1" applyFill="1" applyBorder="1" applyAlignment="1">
      <alignment horizontal="center" vertical="center"/>
    </xf>
    <xf numFmtId="0" fontId="36" fillId="0" borderId="63" xfId="0" applyFont="1" applyBorder="1"/>
    <xf numFmtId="0" fontId="63" fillId="3" borderId="63" xfId="0" applyFont="1" applyFill="1" applyBorder="1" applyAlignment="1">
      <alignment horizontal="center" vertical="center"/>
    </xf>
    <xf numFmtId="0" fontId="63" fillId="16" borderId="220" xfId="0" applyFont="1" applyFill="1" applyBorder="1" applyAlignment="1">
      <alignment horizontal="center" vertical="center"/>
    </xf>
    <xf numFmtId="0" fontId="63" fillId="7" borderId="63" xfId="0" applyFont="1" applyFill="1" applyBorder="1" applyAlignment="1">
      <alignment horizontal="center" vertical="center"/>
    </xf>
    <xf numFmtId="0" fontId="63" fillId="7" borderId="220" xfId="0" applyFont="1" applyFill="1" applyBorder="1" applyAlignment="1">
      <alignment horizontal="center" vertical="center"/>
    </xf>
    <xf numFmtId="165" fontId="63" fillId="7" borderId="64" xfId="0" applyNumberFormat="1" applyFont="1" applyFill="1" applyBorder="1" applyAlignment="1">
      <alignment horizontal="center" vertical="center"/>
    </xf>
    <xf numFmtId="165" fontId="63" fillId="7" borderId="220" xfId="0" applyNumberFormat="1" applyFont="1" applyFill="1" applyBorder="1" applyAlignment="1">
      <alignment horizontal="center" vertical="center"/>
    </xf>
    <xf numFmtId="0" fontId="63" fillId="7" borderId="223" xfId="0" applyFont="1" applyFill="1" applyBorder="1" applyAlignment="1">
      <alignment wrapText="1"/>
    </xf>
    <xf numFmtId="0" fontId="32" fillId="17" borderId="84" xfId="0" applyFont="1" applyFill="1" applyBorder="1" applyAlignment="1" applyProtection="1">
      <alignment horizontal="center" vertical="center"/>
      <protection locked="0"/>
    </xf>
    <xf numFmtId="14" fontId="32" fillId="17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17" borderId="83" xfId="0" applyFont="1" applyFill="1" applyBorder="1" applyAlignment="1" applyProtection="1">
      <alignment horizontal="left" vertical="center" wrapText="1" indent="1"/>
      <protection locked="0"/>
    </xf>
    <xf numFmtId="0" fontId="32" fillId="17" borderId="130" xfId="0" applyFont="1" applyFill="1" applyBorder="1" applyAlignment="1" applyProtection="1">
      <alignment horizontal="center" vertical="center"/>
      <protection locked="0"/>
    </xf>
    <xf numFmtId="0" fontId="32" fillId="17" borderId="55" xfId="0" applyFont="1" applyFill="1" applyBorder="1" applyAlignment="1" applyProtection="1">
      <alignment horizontal="center" vertical="center"/>
      <protection locked="0"/>
    </xf>
    <xf numFmtId="14" fontId="32" fillId="17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17" borderId="164" xfId="0" applyFont="1" applyFill="1" applyBorder="1" applyAlignment="1" applyProtection="1">
      <alignment horizontal="left" vertical="center" wrapText="1" indent="1"/>
      <protection locked="0"/>
    </xf>
    <xf numFmtId="0" fontId="32" fillId="17" borderId="85" xfId="0" applyFont="1" applyFill="1" applyBorder="1" applyAlignment="1" applyProtection="1">
      <alignment horizontal="center" vertical="center"/>
      <protection locked="0"/>
    </xf>
    <xf numFmtId="0" fontId="32" fillId="17" borderId="54" xfId="0" applyFont="1" applyFill="1" applyBorder="1" applyAlignment="1" applyProtection="1">
      <alignment horizontal="center" vertical="center"/>
      <protection locked="0"/>
    </xf>
    <xf numFmtId="14" fontId="32" fillId="17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17" borderId="86" xfId="0" applyFont="1" applyFill="1" applyBorder="1" applyAlignment="1" applyProtection="1">
      <alignment horizontal="left" vertical="center" wrapText="1" indent="1"/>
      <protection locked="0"/>
    </xf>
    <xf numFmtId="14" fontId="32" fillId="17" borderId="2" xfId="0" applyNumberFormat="1" applyFont="1" applyFill="1" applyBorder="1" applyAlignment="1" applyProtection="1">
      <alignment horizontal="center" vertical="center"/>
      <protection locked="0"/>
    </xf>
    <xf numFmtId="14" fontId="32" fillId="17" borderId="2" xfId="0" applyNumberFormat="1" applyFont="1" applyFill="1" applyBorder="1" applyAlignment="1" applyProtection="1">
      <alignment horizontal="left" vertical="center"/>
      <protection locked="0"/>
    </xf>
    <xf numFmtId="0" fontId="32" fillId="17" borderId="87" xfId="0" applyFont="1" applyFill="1" applyBorder="1" applyAlignment="1" applyProtection="1">
      <alignment horizontal="center" vertical="center"/>
      <protection locked="0"/>
    </xf>
    <xf numFmtId="0" fontId="32" fillId="17" borderId="204" xfId="0" applyFont="1" applyFill="1" applyBorder="1" applyAlignment="1" applyProtection="1">
      <alignment horizontal="center" vertical="center"/>
      <protection locked="0"/>
    </xf>
    <xf numFmtId="14" fontId="32" fillId="17" borderId="13" xfId="0" applyNumberFormat="1" applyFont="1" applyFill="1" applyBorder="1" applyAlignment="1" applyProtection="1">
      <alignment horizontal="center" vertical="center"/>
      <protection locked="0"/>
    </xf>
    <xf numFmtId="0" fontId="32" fillId="17" borderId="88" xfId="0" applyFont="1" applyFill="1" applyBorder="1" applyAlignment="1" applyProtection="1">
      <alignment horizontal="left" vertical="center" wrapText="1" indent="1"/>
      <protection locked="0"/>
    </xf>
    <xf numFmtId="49" fontId="15" fillId="17" borderId="71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5" xfId="0" applyNumberFormat="1" applyFill="1" applyBorder="1" applyAlignment="1" applyProtection="1">
      <alignment horizontal="center" vertical="center" wrapText="1"/>
      <protection locked="0"/>
    </xf>
    <xf numFmtId="0" fontId="0" fillId="17" borderId="119" xfId="0" applyFill="1" applyBorder="1" applyAlignment="1" applyProtection="1">
      <alignment horizontal="left" vertical="center" indent="1"/>
      <protection locked="0"/>
    </xf>
    <xf numFmtId="49" fontId="0" fillId="17" borderId="96" xfId="0" applyNumberFormat="1" applyFill="1" applyBorder="1" applyAlignment="1" applyProtection="1">
      <alignment horizontal="center" vertical="center"/>
      <protection locked="0"/>
    </xf>
    <xf numFmtId="0" fontId="0" fillId="17" borderId="166" xfId="0" applyFill="1" applyBorder="1" applyAlignment="1" applyProtection="1">
      <alignment horizontal="center" vertical="center" wrapText="1"/>
      <protection locked="0"/>
    </xf>
    <xf numFmtId="3" fontId="0" fillId="17" borderId="165" xfId="0" applyNumberFormat="1" applyFill="1" applyBorder="1" applyAlignment="1" applyProtection="1">
      <alignment horizontal="center" vertical="center"/>
      <protection locked="0"/>
    </xf>
    <xf numFmtId="172" fontId="0" fillId="17" borderId="71" xfId="0" applyNumberFormat="1" applyFill="1" applyBorder="1" applyAlignment="1" applyProtection="1">
      <alignment horizontal="right" vertical="center" indent="2"/>
      <protection locked="0"/>
    </xf>
    <xf numFmtId="1" fontId="0" fillId="17" borderId="55" xfId="0" applyNumberFormat="1" applyFill="1" applyBorder="1" applyAlignment="1" applyProtection="1">
      <alignment horizontal="center" vertical="center"/>
      <protection locked="0"/>
    </xf>
    <xf numFmtId="44" fontId="0" fillId="17" borderId="4" xfId="0" applyNumberFormat="1" applyFill="1" applyBorder="1" applyAlignment="1" applyProtection="1">
      <alignment horizontal="center" vertical="center"/>
      <protection locked="0"/>
    </xf>
    <xf numFmtId="1" fontId="0" fillId="17" borderId="55" xfId="0" applyNumberFormat="1" applyFill="1" applyBorder="1" applyAlignment="1" applyProtection="1">
      <alignment horizontal="right" vertical="center" indent="2"/>
      <protection locked="0"/>
    </xf>
    <xf numFmtId="49" fontId="15" fillId="17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3" xfId="0" applyNumberFormat="1" applyFill="1" applyBorder="1" applyAlignment="1" applyProtection="1">
      <alignment horizontal="center" vertical="center" wrapText="1"/>
      <protection locked="0"/>
    </xf>
    <xf numFmtId="0" fontId="0" fillId="17" borderId="50" xfId="0" applyFill="1" applyBorder="1" applyAlignment="1" applyProtection="1">
      <alignment horizontal="left" vertical="center" indent="1"/>
      <protection locked="0"/>
    </xf>
    <xf numFmtId="49" fontId="0" fillId="17" borderId="31" xfId="0" applyNumberFormat="1" applyFill="1" applyBorder="1" applyAlignment="1" applyProtection="1">
      <alignment horizontal="center" vertical="center"/>
      <protection locked="0"/>
    </xf>
    <xf numFmtId="0" fontId="0" fillId="17" borderId="27" xfId="0" applyFill="1" applyBorder="1" applyAlignment="1" applyProtection="1">
      <alignment horizontal="center" vertical="center" wrapText="1"/>
      <protection locked="0"/>
    </xf>
    <xf numFmtId="3" fontId="0" fillId="17" borderId="47" xfId="0" applyNumberFormat="1" applyFill="1" applyBorder="1" applyAlignment="1" applyProtection="1">
      <alignment horizontal="center" vertical="center"/>
      <protection locked="0"/>
    </xf>
    <xf numFmtId="172" fontId="0" fillId="17" borderId="1" xfId="0" applyNumberFormat="1" applyFill="1" applyBorder="1" applyAlignment="1" applyProtection="1">
      <alignment horizontal="right" vertical="center" indent="2"/>
      <protection locked="0"/>
    </xf>
    <xf numFmtId="1" fontId="0" fillId="17" borderId="54" xfId="0" applyNumberFormat="1" applyFill="1" applyBorder="1" applyAlignment="1" applyProtection="1">
      <alignment horizontal="center" vertical="center"/>
      <protection locked="0"/>
    </xf>
    <xf numFmtId="1" fontId="0" fillId="17" borderId="54" xfId="0" applyNumberFormat="1" applyFill="1" applyBorder="1" applyAlignment="1" applyProtection="1">
      <alignment horizontal="right" vertical="center" indent="2"/>
      <protection locked="0"/>
    </xf>
    <xf numFmtId="44" fontId="0" fillId="17" borderId="2" xfId="0" applyNumberFormat="1" applyFill="1" applyBorder="1" applyAlignment="1" applyProtection="1">
      <alignment horizontal="center" vertical="center"/>
      <protection locked="0"/>
    </xf>
    <xf numFmtId="0" fontId="11" fillId="17" borderId="44" xfId="0" applyFont="1" applyFill="1" applyBorder="1" applyAlignment="1" applyProtection="1">
      <alignment horizontal="center" vertical="center"/>
      <protection locked="0"/>
    </xf>
    <xf numFmtId="0" fontId="11" fillId="17" borderId="37" xfId="0" applyFont="1" applyFill="1" applyBorder="1" applyAlignment="1" applyProtection="1">
      <alignment horizontal="center" vertical="center"/>
      <protection locked="0"/>
    </xf>
    <xf numFmtId="0" fontId="18" fillId="17" borderId="37" xfId="0" applyFont="1" applyFill="1" applyBorder="1" applyAlignment="1" applyProtection="1">
      <alignment horizontal="center" vertical="center"/>
      <protection locked="0"/>
    </xf>
    <xf numFmtId="0" fontId="61" fillId="17" borderId="38" xfId="0" applyFont="1" applyFill="1" applyBorder="1" applyProtection="1">
      <protection locked="0"/>
    </xf>
    <xf numFmtId="0" fontId="61" fillId="17" borderId="69" xfId="0" applyFont="1" applyFill="1" applyBorder="1" applyProtection="1">
      <protection locked="0"/>
    </xf>
    <xf numFmtId="0" fontId="61" fillId="17" borderId="238" xfId="0" applyFont="1" applyFill="1" applyBorder="1" applyProtection="1">
      <protection locked="0"/>
    </xf>
    <xf numFmtId="0" fontId="61" fillId="17" borderId="234" xfId="0" applyFont="1" applyFill="1" applyBorder="1" applyProtection="1">
      <protection locked="0"/>
    </xf>
    <xf numFmtId="0" fontId="61" fillId="17" borderId="145" xfId="0" applyFont="1" applyFill="1" applyBorder="1" applyProtection="1">
      <protection locked="0"/>
    </xf>
    <xf numFmtId="0" fontId="61" fillId="17" borderId="149" xfId="0" applyFont="1" applyFill="1" applyBorder="1" applyProtection="1">
      <protection locked="0"/>
    </xf>
    <xf numFmtId="1" fontId="61" fillId="17" borderId="69" xfId="0" applyNumberFormat="1" applyFont="1" applyFill="1" applyBorder="1" applyAlignment="1" applyProtection="1">
      <alignment horizontal="center" vertical="center"/>
      <protection locked="0"/>
    </xf>
    <xf numFmtId="165" fontId="63" fillId="17" borderId="38" xfId="0" applyNumberFormat="1" applyFont="1" applyFill="1" applyBorder="1" applyAlignment="1" applyProtection="1">
      <alignment horizontal="center" vertical="center"/>
      <protection locked="0"/>
    </xf>
    <xf numFmtId="0" fontId="61" fillId="17" borderId="69" xfId="0" applyFont="1" applyFill="1" applyBorder="1" applyAlignment="1" applyProtection="1">
      <alignment horizontal="center" vertical="center"/>
      <protection locked="0"/>
    </xf>
    <xf numFmtId="1" fontId="61" fillId="17" borderId="234" xfId="0" applyNumberFormat="1" applyFont="1" applyFill="1" applyBorder="1" applyAlignment="1" applyProtection="1">
      <alignment horizontal="center" vertical="center"/>
      <protection locked="0"/>
    </xf>
    <xf numFmtId="165" fontId="63" fillId="17" borderId="238" xfId="0" applyNumberFormat="1" applyFont="1" applyFill="1" applyBorder="1" applyAlignment="1" applyProtection="1">
      <alignment horizontal="center" vertical="center"/>
      <protection locked="0"/>
    </xf>
    <xf numFmtId="0" fontId="61" fillId="17" borderId="234" xfId="0" applyFont="1" applyFill="1" applyBorder="1" applyAlignment="1" applyProtection="1">
      <alignment horizontal="center" vertical="center"/>
      <protection locked="0"/>
    </xf>
    <xf numFmtId="1" fontId="61" fillId="17" borderId="149" xfId="0" applyNumberFormat="1" applyFont="1" applyFill="1" applyBorder="1" applyAlignment="1" applyProtection="1">
      <alignment horizontal="center" vertical="center"/>
      <protection locked="0"/>
    </xf>
    <xf numFmtId="165" fontId="63" fillId="17" borderId="145" xfId="0" applyNumberFormat="1" applyFont="1" applyFill="1" applyBorder="1" applyAlignment="1" applyProtection="1">
      <alignment horizontal="center" vertical="center"/>
      <protection locked="0"/>
    </xf>
    <xf numFmtId="0" fontId="61" fillId="17" borderId="149" xfId="0" applyFont="1" applyFill="1" applyBorder="1" applyAlignment="1" applyProtection="1">
      <alignment horizontal="center" vertical="center"/>
      <protection locked="0"/>
    </xf>
    <xf numFmtId="0" fontId="63" fillId="17" borderId="238" xfId="0" applyFont="1" applyFill="1" applyBorder="1" applyAlignment="1" applyProtection="1">
      <alignment horizontal="center" vertical="center"/>
      <protection locked="0"/>
    </xf>
    <xf numFmtId="0" fontId="63" fillId="17" borderId="145" xfId="0" applyFont="1" applyFill="1" applyBorder="1" applyAlignment="1" applyProtection="1">
      <alignment horizontal="center" vertical="center"/>
      <protection locked="0"/>
    </xf>
    <xf numFmtId="0" fontId="61" fillId="17" borderId="91" xfId="0" applyFont="1" applyFill="1" applyBorder="1" applyAlignment="1" applyProtection="1">
      <alignment wrapText="1"/>
      <protection locked="0"/>
    </xf>
    <xf numFmtId="0" fontId="61" fillId="17" borderId="184" xfId="0" applyFont="1" applyFill="1" applyBorder="1" applyAlignment="1" applyProtection="1">
      <alignment wrapText="1"/>
      <protection locked="0"/>
    </xf>
    <xf numFmtId="0" fontId="61" fillId="17" borderId="66" xfId="0" applyFont="1" applyFill="1" applyBorder="1" applyAlignment="1" applyProtection="1">
      <alignment wrapText="1"/>
      <protection locked="0"/>
    </xf>
    <xf numFmtId="0" fontId="32" fillId="17" borderId="167" xfId="0" applyFont="1" applyFill="1" applyBorder="1" applyProtection="1">
      <protection locked="0"/>
    </xf>
    <xf numFmtId="0" fontId="32" fillId="17" borderId="96" xfId="0" applyFont="1" applyFill="1" applyBorder="1" applyProtection="1">
      <protection locked="0"/>
    </xf>
    <xf numFmtId="0" fontId="32" fillId="17" borderId="96" xfId="0" applyFont="1" applyFill="1" applyBorder="1" applyAlignment="1" applyProtection="1">
      <alignment horizontal="center"/>
      <protection locked="0"/>
    </xf>
    <xf numFmtId="0" fontId="46" fillId="17" borderId="96" xfId="0" applyFont="1" applyFill="1" applyBorder="1" applyAlignment="1" applyProtection="1">
      <alignment horizontal="center"/>
      <protection locked="0"/>
    </xf>
    <xf numFmtId="0" fontId="36" fillId="17" borderId="97" xfId="0" applyFont="1" applyFill="1" applyBorder="1" applyAlignment="1" applyProtection="1">
      <alignment horizontal="center" vertical="center"/>
      <protection locked="0"/>
    </xf>
    <xf numFmtId="0" fontId="32" fillId="17" borderId="71" xfId="0" applyFont="1" applyFill="1" applyBorder="1" applyAlignment="1" applyProtection="1">
      <alignment horizontal="center" vertical="center"/>
      <protection locked="0"/>
    </xf>
    <xf numFmtId="0" fontId="36" fillId="17" borderId="4" xfId="0" applyFont="1" applyFill="1" applyBorder="1" applyAlignment="1" applyProtection="1">
      <alignment horizontal="center" vertical="center"/>
      <protection locked="0"/>
    </xf>
    <xf numFmtId="0" fontId="32" fillId="17" borderId="144" xfId="0" applyFont="1" applyFill="1" applyBorder="1" applyProtection="1">
      <protection locked="0"/>
    </xf>
    <xf numFmtId="0" fontId="32" fillId="17" borderId="31" xfId="0" applyFont="1" applyFill="1" applyBorder="1" applyProtection="1">
      <protection locked="0"/>
    </xf>
    <xf numFmtId="0" fontId="32" fillId="17" borderId="31" xfId="0" applyFont="1" applyFill="1" applyBorder="1" applyAlignment="1" applyProtection="1">
      <alignment horizontal="center"/>
      <protection locked="0"/>
    </xf>
    <xf numFmtId="0" fontId="46" fillId="17" borderId="31" xfId="0" applyFont="1" applyFill="1" applyBorder="1" applyAlignment="1" applyProtection="1">
      <alignment horizontal="center"/>
      <protection locked="0"/>
    </xf>
    <xf numFmtId="0" fontId="32" fillId="17" borderId="145" xfId="0" applyFont="1" applyFill="1" applyBorder="1" applyProtection="1">
      <protection locked="0"/>
    </xf>
    <xf numFmtId="0" fontId="32" fillId="17" borderId="149" xfId="0" applyFont="1" applyFill="1" applyBorder="1" applyProtection="1">
      <protection locked="0"/>
    </xf>
    <xf numFmtId="0" fontId="32" fillId="17" borderId="149" xfId="0" applyFont="1" applyFill="1" applyBorder="1" applyAlignment="1" applyProtection="1">
      <alignment horizontal="center"/>
      <protection locked="0"/>
    </xf>
    <xf numFmtId="0" fontId="46" fillId="17" borderId="149" xfId="0" applyFont="1" applyFill="1" applyBorder="1" applyAlignment="1" applyProtection="1">
      <alignment horizontal="center"/>
      <protection locked="0"/>
    </xf>
    <xf numFmtId="0" fontId="32" fillId="17" borderId="102" xfId="0" applyFont="1" applyFill="1" applyBorder="1" applyAlignment="1" applyProtection="1">
      <alignment horizontal="center" vertical="center"/>
      <protection locked="0"/>
    </xf>
    <xf numFmtId="0" fontId="36" fillId="17" borderId="103" xfId="0" applyFont="1" applyFill="1" applyBorder="1" applyAlignment="1" applyProtection="1">
      <alignment horizontal="center" vertical="center"/>
      <protection locked="0"/>
    </xf>
    <xf numFmtId="0" fontId="45" fillId="17" borderId="136" xfId="0" applyFont="1" applyFill="1" applyBorder="1" applyAlignment="1" applyProtection="1">
      <alignment horizontal="center" vertical="center"/>
      <protection locked="0"/>
    </xf>
    <xf numFmtId="0" fontId="45" fillId="17" borderId="181" xfId="0" applyFont="1" applyFill="1" applyBorder="1" applyAlignment="1" applyProtection="1">
      <alignment horizontal="center" vertical="center"/>
      <protection locked="0"/>
    </xf>
    <xf numFmtId="0" fontId="32" fillId="17" borderId="94" xfId="0" applyFont="1" applyFill="1" applyBorder="1" applyProtection="1">
      <protection locked="0"/>
    </xf>
    <xf numFmtId="0" fontId="32" fillId="17" borderId="74" xfId="0" applyFont="1" applyFill="1" applyBorder="1" applyProtection="1">
      <protection locked="0"/>
    </xf>
    <xf numFmtId="0" fontId="32" fillId="17" borderId="176" xfId="0" applyFont="1" applyFill="1" applyBorder="1" applyProtection="1">
      <protection locked="0"/>
    </xf>
    <xf numFmtId="0" fontId="71" fillId="17" borderId="62" xfId="0" applyFont="1" applyFill="1" applyBorder="1" applyProtection="1">
      <protection locked="0"/>
    </xf>
    <xf numFmtId="0" fontId="71" fillId="17" borderId="67" xfId="0" applyFont="1" applyFill="1" applyBorder="1" applyProtection="1">
      <protection locked="0"/>
    </xf>
    <xf numFmtId="0" fontId="71" fillId="17" borderId="65" xfId="0" applyFont="1" applyFill="1" applyBorder="1" applyProtection="1">
      <protection locked="0"/>
    </xf>
    <xf numFmtId="0" fontId="71" fillId="17" borderId="66" xfId="0" applyFont="1" applyFill="1" applyBorder="1" applyProtection="1">
      <protection locked="0"/>
    </xf>
    <xf numFmtId="1" fontId="32" fillId="17" borderId="52" xfId="0" applyNumberFormat="1" applyFont="1" applyFill="1" applyBorder="1" applyAlignment="1" applyProtection="1">
      <alignment horizontal="center"/>
      <protection locked="0"/>
    </xf>
    <xf numFmtId="0" fontId="32" fillId="17" borderId="202" xfId="0" applyFont="1" applyFill="1" applyBorder="1" applyProtection="1">
      <protection locked="0"/>
    </xf>
    <xf numFmtId="0" fontId="34" fillId="17" borderId="65" xfId="0" applyFont="1" applyFill="1" applyBorder="1" applyProtection="1">
      <protection locked="0"/>
    </xf>
    <xf numFmtId="0" fontId="32" fillId="17" borderId="65" xfId="0" applyFont="1" applyFill="1" applyBorder="1" applyProtection="1">
      <protection locked="0"/>
    </xf>
    <xf numFmtId="0" fontId="40" fillId="17" borderId="65" xfId="0" applyFont="1" applyFill="1" applyBorder="1" applyProtection="1">
      <protection locked="0"/>
    </xf>
    <xf numFmtId="0" fontId="32" fillId="17" borderId="66" xfId="0" applyFont="1" applyFill="1" applyBorder="1" applyProtection="1">
      <protection locked="0"/>
    </xf>
    <xf numFmtId="0" fontId="45" fillId="17" borderId="91" xfId="0" applyFont="1" applyFill="1" applyBorder="1" applyAlignment="1" applyProtection="1">
      <alignment horizontal="center" vertical="center"/>
      <protection locked="0"/>
    </xf>
    <xf numFmtId="0" fontId="32" fillId="17" borderId="71" xfId="0" applyFont="1" applyFill="1" applyBorder="1" applyAlignment="1" applyProtection="1">
      <alignment horizontal="left" vertical="center" indent="1"/>
      <protection locked="0"/>
    </xf>
    <xf numFmtId="0" fontId="32" fillId="17" borderId="4" xfId="0" applyFont="1" applyFill="1" applyBorder="1" applyAlignment="1" applyProtection="1">
      <alignment horizontal="left" vertical="center" indent="1"/>
      <protection locked="0"/>
    </xf>
    <xf numFmtId="0" fontId="32" fillId="17" borderId="44" xfId="0" applyFont="1" applyFill="1" applyBorder="1" applyAlignment="1" applyProtection="1">
      <alignment horizontal="left" vertical="center" indent="1"/>
      <protection locked="0"/>
    </xf>
    <xf numFmtId="1" fontId="32" fillId="17" borderId="71" xfId="0" applyNumberFormat="1" applyFont="1" applyFill="1" applyBorder="1" applyAlignment="1" applyProtection="1">
      <alignment horizontal="center" vertical="center"/>
      <protection locked="0"/>
    </xf>
    <xf numFmtId="1" fontId="32" fillId="17" borderId="44" xfId="0" applyNumberFormat="1" applyFont="1" applyFill="1" applyBorder="1" applyAlignment="1" applyProtection="1">
      <alignment horizontal="center" vertical="center"/>
      <protection locked="0"/>
    </xf>
    <xf numFmtId="0" fontId="32" fillId="17" borderId="1" xfId="0" applyFont="1" applyFill="1" applyBorder="1" applyAlignment="1" applyProtection="1">
      <alignment horizontal="left" vertical="center" indent="1"/>
      <protection locked="0"/>
    </xf>
    <xf numFmtId="0" fontId="32" fillId="17" borderId="2" xfId="0" applyFont="1" applyFill="1" applyBorder="1" applyAlignment="1" applyProtection="1">
      <alignment horizontal="left" vertical="center" indent="1"/>
      <protection locked="0"/>
    </xf>
    <xf numFmtId="0" fontId="32" fillId="17" borderId="37" xfId="0" applyFont="1" applyFill="1" applyBorder="1" applyAlignment="1" applyProtection="1">
      <alignment horizontal="left" vertical="center" indent="1"/>
      <protection locked="0"/>
    </xf>
    <xf numFmtId="1" fontId="32" fillId="17" borderId="1" xfId="0" applyNumberFormat="1" applyFont="1" applyFill="1" applyBorder="1" applyAlignment="1" applyProtection="1">
      <alignment horizontal="center" vertical="center"/>
      <protection locked="0"/>
    </xf>
    <xf numFmtId="0" fontId="32" fillId="17" borderId="70" xfId="0" applyFont="1" applyFill="1" applyBorder="1" applyAlignment="1" applyProtection="1">
      <alignment horizontal="left" vertical="center" indent="1"/>
      <protection locked="0"/>
    </xf>
    <xf numFmtId="0" fontId="32" fillId="17" borderId="52" xfId="0" applyFont="1" applyFill="1" applyBorder="1" applyAlignment="1" applyProtection="1">
      <alignment horizontal="left" vertical="center" indent="1"/>
      <protection locked="0"/>
    </xf>
    <xf numFmtId="0" fontId="32" fillId="17" borderId="53" xfId="0" applyFont="1" applyFill="1" applyBorder="1" applyAlignment="1" applyProtection="1">
      <alignment horizontal="left" vertical="center" indent="1"/>
      <protection locked="0"/>
    </xf>
    <xf numFmtId="1" fontId="32" fillId="17" borderId="70" xfId="0" applyNumberFormat="1" applyFont="1" applyFill="1" applyBorder="1" applyAlignment="1" applyProtection="1">
      <alignment horizontal="center" vertical="center"/>
      <protection locked="0"/>
    </xf>
    <xf numFmtId="1" fontId="32" fillId="17" borderId="115" xfId="0" applyNumberFormat="1" applyFont="1" applyFill="1" applyBorder="1" applyAlignment="1" applyProtection="1">
      <alignment horizontal="center" vertical="center"/>
      <protection locked="0"/>
    </xf>
    <xf numFmtId="1" fontId="32" fillId="17" borderId="55" xfId="0" applyNumberFormat="1" applyFont="1" applyFill="1" applyBorder="1" applyAlignment="1" applyProtection="1">
      <alignment horizontal="center" vertical="center"/>
      <protection locked="0"/>
    </xf>
    <xf numFmtId="1" fontId="32" fillId="17" borderId="4" xfId="0" applyNumberFormat="1" applyFont="1" applyFill="1" applyBorder="1" applyAlignment="1" applyProtection="1">
      <alignment horizontal="center" vertical="center"/>
      <protection locked="0"/>
    </xf>
    <xf numFmtId="1" fontId="32" fillId="17" borderId="37" xfId="0" applyNumberFormat="1" applyFont="1" applyFill="1" applyBorder="1" applyAlignment="1" applyProtection="1">
      <alignment horizontal="center" vertical="center"/>
      <protection locked="0"/>
    </xf>
    <xf numFmtId="1" fontId="32" fillId="17" borderId="90" xfId="0" applyNumberFormat="1" applyFont="1" applyFill="1" applyBorder="1" applyAlignment="1" applyProtection="1">
      <alignment horizontal="center" vertical="center"/>
      <protection locked="0"/>
    </xf>
    <xf numFmtId="1" fontId="32" fillId="17" borderId="53" xfId="0" applyNumberFormat="1" applyFont="1" applyFill="1" applyBorder="1" applyAlignment="1" applyProtection="1">
      <alignment horizontal="center" vertical="center"/>
      <protection locked="0"/>
    </xf>
    <xf numFmtId="0" fontId="45" fillId="17" borderId="183" xfId="0" applyFont="1" applyFill="1" applyBorder="1" applyAlignment="1" applyProtection="1">
      <alignment horizontal="center" vertical="center"/>
      <protection locked="0"/>
    </xf>
    <xf numFmtId="0" fontId="32" fillId="17" borderId="71" xfId="0" applyFont="1" applyFill="1" applyBorder="1" applyAlignment="1" applyProtection="1">
      <alignment horizontal="center" vertical="center" wrapText="1"/>
      <protection locked="0"/>
    </xf>
    <xf numFmtId="0" fontId="32" fillId="17" borderId="44" xfId="0" applyFont="1" applyFill="1" applyBorder="1" applyAlignment="1" applyProtection="1">
      <alignment horizontal="center" vertical="center" wrapText="1"/>
      <protection locked="0"/>
    </xf>
    <xf numFmtId="0" fontId="32" fillId="17" borderId="4" xfId="0" applyFont="1" applyFill="1" applyBorder="1" applyAlignment="1" applyProtection="1">
      <alignment horizontal="center" vertical="center" wrapText="1"/>
      <protection locked="0"/>
    </xf>
    <xf numFmtId="0" fontId="32" fillId="17" borderId="37" xfId="0" applyFont="1" applyFill="1" applyBorder="1" applyAlignment="1" applyProtection="1">
      <alignment horizontal="center" vertical="center"/>
      <protection locked="0"/>
    </xf>
    <xf numFmtId="0" fontId="32" fillId="17" borderId="70" xfId="0" applyFont="1" applyFill="1" applyBorder="1" applyAlignment="1" applyProtection="1">
      <alignment horizontal="center" vertical="center"/>
      <protection locked="0"/>
    </xf>
    <xf numFmtId="0" fontId="32" fillId="17" borderId="53" xfId="0" applyFont="1" applyFill="1" applyBorder="1" applyAlignment="1" applyProtection="1">
      <alignment horizontal="center" vertical="center"/>
      <protection locked="0"/>
    </xf>
    <xf numFmtId="0" fontId="32" fillId="17" borderId="52" xfId="0" applyFont="1" applyFill="1" applyBorder="1" applyAlignment="1" applyProtection="1">
      <alignment horizontal="center" vertical="center"/>
      <protection locked="0"/>
    </xf>
    <xf numFmtId="0" fontId="45" fillId="17" borderId="62" xfId="0" applyFont="1" applyFill="1" applyBorder="1" applyAlignment="1" applyProtection="1">
      <alignment horizontal="centerContinuous" vertical="center"/>
      <protection locked="0"/>
    </xf>
    <xf numFmtId="0" fontId="32" fillId="17" borderId="77" xfId="0" applyFont="1" applyFill="1" applyBorder="1" applyAlignment="1" applyProtection="1">
      <alignment horizontal="left" vertical="center" indent="1"/>
      <protection locked="0"/>
    </xf>
    <xf numFmtId="0" fontId="32" fillId="17" borderId="29" xfId="0" applyFont="1" applyFill="1" applyBorder="1" applyAlignment="1" applyProtection="1">
      <alignment horizontal="left" vertical="center" wrapText="1"/>
      <protection locked="0"/>
    </xf>
    <xf numFmtId="1" fontId="32" fillId="17" borderId="29" xfId="0" applyNumberFormat="1" applyFont="1" applyFill="1" applyBorder="1" applyAlignment="1" applyProtection="1">
      <alignment horizontal="center" vertical="center"/>
      <protection locked="0"/>
    </xf>
    <xf numFmtId="1" fontId="32" fillId="7" borderId="30" xfId="0" applyNumberFormat="1" applyFont="1" applyFill="1" applyBorder="1" applyAlignment="1" applyProtection="1">
      <alignment horizontal="center" vertical="center"/>
      <protection locked="0"/>
    </xf>
    <xf numFmtId="49" fontId="32" fillId="17" borderId="24" xfId="0" applyNumberFormat="1" applyFont="1" applyFill="1" applyBorder="1" applyAlignment="1" applyProtection="1">
      <alignment horizontal="center" vertical="center"/>
      <protection locked="0"/>
    </xf>
    <xf numFmtId="49" fontId="32" fillId="17" borderId="30" xfId="0" applyNumberFormat="1" applyFont="1" applyFill="1" applyBorder="1" applyAlignment="1" applyProtection="1">
      <alignment horizontal="center" vertical="center"/>
      <protection locked="0"/>
    </xf>
    <xf numFmtId="1" fontId="32" fillId="17" borderId="30" xfId="0" applyNumberFormat="1" applyFont="1" applyFill="1" applyBorder="1" applyAlignment="1" applyProtection="1">
      <alignment horizontal="center" vertical="center"/>
      <protection locked="0"/>
    </xf>
    <xf numFmtId="0" fontId="47" fillId="17" borderId="165" xfId="0" applyFont="1" applyFill="1" applyBorder="1" applyAlignment="1" applyProtection="1">
      <alignment vertical="center"/>
      <protection locked="0"/>
    </xf>
    <xf numFmtId="0" fontId="32" fillId="17" borderId="78" xfId="0" applyFont="1" applyFill="1" applyBorder="1" applyAlignment="1" applyProtection="1">
      <alignment horizontal="left" vertical="center" indent="1"/>
      <protection locked="0"/>
    </xf>
    <xf numFmtId="0" fontId="32" fillId="17" borderId="27" xfId="0" applyFont="1" applyFill="1" applyBorder="1" applyAlignment="1" applyProtection="1">
      <alignment horizontal="left" vertical="center" wrapText="1"/>
      <protection locked="0"/>
    </xf>
    <xf numFmtId="1" fontId="32" fillId="17" borderId="27" xfId="0" applyNumberFormat="1" applyFont="1" applyFill="1" applyBorder="1" applyAlignment="1" applyProtection="1">
      <alignment horizontal="center" vertical="center"/>
      <protection locked="0"/>
    </xf>
    <xf numFmtId="1" fontId="32" fillId="7" borderId="31" xfId="0" applyNumberFormat="1" applyFont="1" applyFill="1" applyBorder="1" applyAlignment="1" applyProtection="1">
      <alignment horizontal="center" vertical="center"/>
      <protection locked="0"/>
    </xf>
    <xf numFmtId="49" fontId="32" fillId="17" borderId="22" xfId="0" applyNumberFormat="1" applyFont="1" applyFill="1" applyBorder="1" applyAlignment="1" applyProtection="1">
      <alignment horizontal="center" vertical="center"/>
      <protection locked="0"/>
    </xf>
    <xf numFmtId="49" fontId="32" fillId="17" borderId="31" xfId="0" applyNumberFormat="1" applyFont="1" applyFill="1" applyBorder="1" applyAlignment="1" applyProtection="1">
      <alignment horizontal="center" vertical="center"/>
      <protection locked="0"/>
    </xf>
    <xf numFmtId="1" fontId="32" fillId="17" borderId="31" xfId="0" applyNumberFormat="1" applyFont="1" applyFill="1" applyBorder="1" applyAlignment="1" applyProtection="1">
      <alignment horizontal="center" vertical="center"/>
      <protection locked="0"/>
    </xf>
    <xf numFmtId="0" fontId="47" fillId="17" borderId="47" xfId="0" applyFont="1" applyFill="1" applyBorder="1" applyAlignment="1" applyProtection="1">
      <alignment vertical="center"/>
      <protection locked="0"/>
    </xf>
    <xf numFmtId="0" fontId="32" fillId="17" borderId="27" xfId="0" applyFont="1" applyFill="1" applyBorder="1" applyAlignment="1" applyProtection="1">
      <alignment horizontal="left" vertical="center" indent="1"/>
      <protection locked="0"/>
    </xf>
    <xf numFmtId="0" fontId="51" fillId="17" borderId="47" xfId="0" applyFont="1" applyFill="1" applyBorder="1" applyAlignment="1" applyProtection="1">
      <alignment vertical="center"/>
      <protection locked="0"/>
    </xf>
    <xf numFmtId="0" fontId="50" fillId="17" borderId="47" xfId="0" applyFont="1" applyFill="1" applyBorder="1" applyAlignment="1" applyProtection="1">
      <alignment vertical="center"/>
      <protection locked="0"/>
    </xf>
    <xf numFmtId="0" fontId="32" fillId="17" borderId="47" xfId="0" applyFont="1" applyFill="1" applyBorder="1" applyAlignment="1" applyProtection="1">
      <alignment vertical="center"/>
      <protection locked="0"/>
    </xf>
    <xf numFmtId="0" fontId="67" fillId="17" borderId="47" xfId="0" applyFont="1" applyFill="1" applyBorder="1" applyAlignment="1" applyProtection="1">
      <alignment vertical="center"/>
      <protection locked="0"/>
    </xf>
    <xf numFmtId="0" fontId="32" fillId="17" borderId="209" xfId="0" applyFont="1" applyFill="1" applyBorder="1" applyAlignment="1" applyProtection="1">
      <alignment horizontal="left" vertical="center" indent="1"/>
      <protection locked="0"/>
    </xf>
    <xf numFmtId="1" fontId="32" fillId="7" borderId="27" xfId="0" applyNumberFormat="1" applyFont="1" applyFill="1" applyBorder="1" applyAlignment="1" applyProtection="1">
      <alignment horizontal="center" vertical="center"/>
      <protection locked="0"/>
    </xf>
    <xf numFmtId="49" fontId="35" fillId="17" borderId="27" xfId="0" applyNumberFormat="1" applyFont="1" applyFill="1" applyBorder="1" applyAlignment="1" applyProtection="1">
      <alignment horizontal="right" vertical="center" indent="1"/>
      <protection locked="0"/>
    </xf>
    <xf numFmtId="1" fontId="32" fillId="17" borderId="31" xfId="0" applyNumberFormat="1" applyFont="1" applyFill="1" applyBorder="1" applyAlignment="1" applyProtection="1">
      <alignment horizontal="right" vertical="center" indent="2"/>
      <protection locked="0"/>
    </xf>
    <xf numFmtId="0" fontId="32" fillId="17" borderId="212" xfId="0" applyFont="1" applyFill="1" applyBorder="1" applyAlignment="1" applyProtection="1">
      <alignment horizontal="left" vertical="center" indent="1"/>
      <protection locked="0"/>
    </xf>
    <xf numFmtId="0" fontId="32" fillId="17" borderId="213" xfId="0" applyFont="1" applyFill="1" applyBorder="1" applyAlignment="1" applyProtection="1">
      <alignment horizontal="left" vertical="center" indent="1"/>
      <protection locked="0"/>
    </xf>
    <xf numFmtId="1" fontId="32" fillId="17" borderId="213" xfId="0" applyNumberFormat="1" applyFont="1" applyFill="1" applyBorder="1" applyAlignment="1" applyProtection="1">
      <alignment horizontal="center" vertical="center"/>
      <protection locked="0"/>
    </xf>
    <xf numFmtId="1" fontId="32" fillId="7" borderId="213" xfId="0" applyNumberFormat="1" applyFont="1" applyFill="1" applyBorder="1" applyAlignment="1" applyProtection="1">
      <alignment horizontal="center" vertical="center"/>
      <protection locked="0"/>
    </xf>
    <xf numFmtId="49" fontId="35" fillId="17" borderId="213" xfId="0" applyNumberFormat="1" applyFont="1" applyFill="1" applyBorder="1" applyAlignment="1" applyProtection="1">
      <alignment horizontal="right" vertical="center" indent="1"/>
      <protection locked="0"/>
    </xf>
    <xf numFmtId="1" fontId="32" fillId="17" borderId="234" xfId="0" applyNumberFormat="1" applyFont="1" applyFill="1" applyBorder="1" applyAlignment="1" applyProtection="1">
      <alignment horizontal="right" vertical="center" indent="2"/>
      <protection locked="0"/>
    </xf>
    <xf numFmtId="0" fontId="32" fillId="17" borderId="210" xfId="0" applyFont="1" applyFill="1" applyBorder="1" applyAlignment="1" applyProtection="1">
      <alignment horizontal="left" vertical="center" indent="1"/>
      <protection locked="0"/>
    </xf>
    <xf numFmtId="0" fontId="32" fillId="17" borderId="211" xfId="0" applyFont="1" applyFill="1" applyBorder="1" applyAlignment="1" applyProtection="1">
      <alignment horizontal="left" vertical="center" indent="1"/>
      <protection locked="0"/>
    </xf>
    <xf numFmtId="1" fontId="32" fillId="17" borderId="211" xfId="0" applyNumberFormat="1" applyFont="1" applyFill="1" applyBorder="1" applyAlignment="1" applyProtection="1">
      <alignment horizontal="center" vertical="center"/>
      <protection locked="0"/>
    </xf>
    <xf numFmtId="1" fontId="32" fillId="7" borderId="211" xfId="0" applyNumberFormat="1" applyFont="1" applyFill="1" applyBorder="1" applyAlignment="1" applyProtection="1">
      <alignment horizontal="center" vertical="center"/>
      <protection locked="0"/>
    </xf>
    <xf numFmtId="49" fontId="35" fillId="17" borderId="211" xfId="0" applyNumberFormat="1" applyFont="1" applyFill="1" applyBorder="1" applyAlignment="1" applyProtection="1">
      <alignment horizontal="right" vertical="center" indent="1"/>
      <protection locked="0"/>
    </xf>
    <xf numFmtId="1" fontId="32" fillId="17" borderId="252" xfId="0" applyNumberFormat="1" applyFont="1" applyFill="1" applyBorder="1" applyAlignment="1" applyProtection="1">
      <alignment horizontal="right" vertical="center" indent="2"/>
      <protection locked="0"/>
    </xf>
    <xf numFmtId="0" fontId="50" fillId="17" borderId="255" xfId="0" applyFont="1" applyFill="1" applyBorder="1" applyAlignment="1" applyProtection="1">
      <alignment vertical="center"/>
      <protection locked="0"/>
    </xf>
    <xf numFmtId="0" fontId="83" fillId="17" borderId="77" xfId="0" applyFont="1" applyFill="1" applyBorder="1" applyAlignment="1" applyProtection="1">
      <alignment horizontal="left" vertical="center" indent="1"/>
      <protection locked="0"/>
    </xf>
    <xf numFmtId="0" fontId="83" fillId="17" borderId="29" xfId="0" applyFont="1" applyFill="1" applyBorder="1" applyAlignment="1" applyProtection="1">
      <alignment horizontal="left" vertical="center" wrapText="1" indent="1"/>
      <protection locked="0"/>
    </xf>
    <xf numFmtId="1" fontId="83" fillId="17" borderId="29" xfId="0" applyNumberFormat="1" applyFont="1" applyFill="1" applyBorder="1" applyAlignment="1" applyProtection="1">
      <alignment horizontal="center" vertical="center"/>
      <protection locked="0"/>
    </xf>
    <xf numFmtId="1" fontId="83" fillId="7" borderId="30" xfId="0" applyNumberFormat="1" applyFont="1" applyFill="1" applyBorder="1" applyAlignment="1" applyProtection="1">
      <alignment horizontal="center" vertical="center"/>
      <protection locked="0"/>
    </xf>
    <xf numFmtId="49" fontId="83" fillId="17" borderId="24" xfId="0" applyNumberFormat="1" applyFont="1" applyFill="1" applyBorder="1" applyAlignment="1" applyProtection="1">
      <alignment horizontal="center" vertical="center"/>
      <protection locked="0"/>
    </xf>
    <xf numFmtId="49" fontId="83" fillId="17" borderId="30" xfId="0" applyNumberFormat="1" applyFont="1" applyFill="1" applyBorder="1" applyAlignment="1" applyProtection="1">
      <alignment horizontal="center" vertical="center"/>
      <protection locked="0"/>
    </xf>
    <xf numFmtId="1" fontId="83" fillId="17" borderId="30" xfId="0" applyNumberFormat="1" applyFont="1" applyFill="1" applyBorder="1" applyAlignment="1" applyProtection="1">
      <alignment horizontal="center" vertical="center"/>
      <protection locked="0"/>
    </xf>
    <xf numFmtId="0" fontId="51" fillId="17" borderId="165" xfId="0" applyFont="1" applyFill="1" applyBorder="1" applyAlignment="1" applyProtection="1">
      <alignment vertical="center"/>
      <protection locked="0"/>
    </xf>
    <xf numFmtId="0" fontId="83" fillId="17" borderId="78" xfId="0" applyFont="1" applyFill="1" applyBorder="1" applyAlignment="1" applyProtection="1">
      <alignment horizontal="left" vertical="center" indent="1"/>
      <protection locked="0"/>
    </xf>
    <xf numFmtId="0" fontId="83" fillId="17" borderId="27" xfId="0" applyFont="1" applyFill="1" applyBorder="1" applyAlignment="1" applyProtection="1">
      <alignment horizontal="left" vertical="center" wrapText="1" indent="1"/>
      <protection locked="0"/>
    </xf>
    <xf numFmtId="1" fontId="83" fillId="17" borderId="27" xfId="0" applyNumberFormat="1" applyFont="1" applyFill="1" applyBorder="1" applyAlignment="1" applyProtection="1">
      <alignment horizontal="center" vertical="center"/>
      <protection locked="0"/>
    </xf>
    <xf numFmtId="1" fontId="83" fillId="7" borderId="31" xfId="0" applyNumberFormat="1" applyFont="1" applyFill="1" applyBorder="1" applyAlignment="1" applyProtection="1">
      <alignment horizontal="center" vertical="center"/>
      <protection locked="0"/>
    </xf>
    <xf numFmtId="49" fontId="83" fillId="17" borderId="22" xfId="0" applyNumberFormat="1" applyFont="1" applyFill="1" applyBorder="1" applyAlignment="1" applyProtection="1">
      <alignment horizontal="center" vertical="center"/>
      <protection locked="0"/>
    </xf>
    <xf numFmtId="49" fontId="83" fillId="17" borderId="31" xfId="0" applyNumberFormat="1" applyFont="1" applyFill="1" applyBorder="1" applyAlignment="1" applyProtection="1">
      <alignment horizontal="center" vertical="center"/>
      <protection locked="0"/>
    </xf>
    <xf numFmtId="1" fontId="83" fillId="17" borderId="31" xfId="0" applyNumberFormat="1" applyFont="1" applyFill="1" applyBorder="1" applyAlignment="1" applyProtection="1">
      <alignment horizontal="center" vertical="center"/>
      <protection locked="0"/>
    </xf>
    <xf numFmtId="0" fontId="83" fillId="17" borderId="47" xfId="0" applyFont="1" applyFill="1" applyBorder="1" applyAlignment="1" applyProtection="1">
      <alignment vertical="center"/>
      <protection locked="0"/>
    </xf>
    <xf numFmtId="0" fontId="87" fillId="17" borderId="47" xfId="0" applyFont="1" applyFill="1" applyBorder="1" applyAlignment="1" applyProtection="1">
      <alignment vertical="center"/>
      <protection locked="0"/>
    </xf>
    <xf numFmtId="0" fontId="83" fillId="17" borderId="209" xfId="0" applyFont="1" applyFill="1" applyBorder="1" applyAlignment="1" applyProtection="1">
      <alignment horizontal="left" vertical="center" indent="1"/>
      <protection locked="0"/>
    </xf>
    <xf numFmtId="1" fontId="83" fillId="7" borderId="27" xfId="0" applyNumberFormat="1" applyFont="1" applyFill="1" applyBorder="1" applyAlignment="1" applyProtection="1">
      <alignment horizontal="center" vertical="center"/>
      <protection locked="0"/>
    </xf>
    <xf numFmtId="49" fontId="81" fillId="17" borderId="27" xfId="0" applyNumberFormat="1" applyFont="1" applyFill="1" applyBorder="1" applyAlignment="1" applyProtection="1">
      <alignment horizontal="right" vertical="center" indent="1"/>
      <protection locked="0"/>
    </xf>
    <xf numFmtId="1" fontId="83" fillId="17" borderId="31" xfId="0" applyNumberFormat="1" applyFont="1" applyFill="1" applyBorder="1" applyAlignment="1" applyProtection="1">
      <alignment horizontal="right" vertical="center" indent="2"/>
      <protection locked="0"/>
    </xf>
    <xf numFmtId="0" fontId="83" fillId="17" borderId="212" xfId="0" applyFont="1" applyFill="1" applyBorder="1" applyAlignment="1" applyProtection="1">
      <alignment horizontal="left" vertical="center" indent="1"/>
      <protection locked="0"/>
    </xf>
    <xf numFmtId="0" fontId="83" fillId="17" borderId="213" xfId="0" applyFont="1" applyFill="1" applyBorder="1" applyAlignment="1" applyProtection="1">
      <alignment horizontal="left" vertical="center" wrapText="1" indent="1"/>
      <protection locked="0"/>
    </xf>
    <xf numFmtId="1" fontId="83" fillId="17" borderId="213" xfId="0" applyNumberFormat="1" applyFont="1" applyFill="1" applyBorder="1" applyAlignment="1" applyProtection="1">
      <alignment horizontal="center" vertical="center"/>
      <protection locked="0"/>
    </xf>
    <xf numFmtId="1" fontId="83" fillId="7" borderId="213" xfId="0" applyNumberFormat="1" applyFont="1" applyFill="1" applyBorder="1" applyAlignment="1" applyProtection="1">
      <alignment horizontal="center" vertical="center"/>
      <protection locked="0"/>
    </xf>
    <xf numFmtId="49" fontId="81" fillId="17" borderId="213" xfId="0" applyNumberFormat="1" applyFont="1" applyFill="1" applyBorder="1" applyAlignment="1" applyProtection="1">
      <alignment horizontal="right" vertical="center" indent="1"/>
      <protection locked="0"/>
    </xf>
    <xf numFmtId="1" fontId="83" fillId="17" borderId="234" xfId="0" applyNumberFormat="1" applyFont="1" applyFill="1" applyBorder="1" applyAlignment="1" applyProtection="1">
      <alignment horizontal="right" vertical="center" indent="2"/>
      <protection locked="0"/>
    </xf>
    <xf numFmtId="0" fontId="83" fillId="17" borderId="210" xfId="0" applyFont="1" applyFill="1" applyBorder="1" applyAlignment="1" applyProtection="1">
      <alignment horizontal="left" vertical="center" indent="1"/>
      <protection locked="0"/>
    </xf>
    <xf numFmtId="0" fontId="83" fillId="17" borderId="211" xfId="0" applyFont="1" applyFill="1" applyBorder="1" applyAlignment="1" applyProtection="1">
      <alignment horizontal="left" vertical="center" wrapText="1" indent="1"/>
      <protection locked="0"/>
    </xf>
    <xf numFmtId="1" fontId="83" fillId="17" borderId="211" xfId="0" applyNumberFormat="1" applyFont="1" applyFill="1" applyBorder="1" applyAlignment="1" applyProtection="1">
      <alignment horizontal="center" vertical="center"/>
      <protection locked="0"/>
    </xf>
    <xf numFmtId="1" fontId="83" fillId="7" borderId="211" xfId="0" applyNumberFormat="1" applyFont="1" applyFill="1" applyBorder="1" applyAlignment="1" applyProtection="1">
      <alignment horizontal="center" vertical="center"/>
      <protection locked="0"/>
    </xf>
    <xf numFmtId="49" fontId="81" fillId="17" borderId="211" xfId="0" applyNumberFormat="1" applyFont="1" applyFill="1" applyBorder="1" applyAlignment="1" applyProtection="1">
      <alignment horizontal="right" vertical="center" indent="1"/>
      <protection locked="0"/>
    </xf>
    <xf numFmtId="1" fontId="83" fillId="17" borderId="252" xfId="0" applyNumberFormat="1" applyFont="1" applyFill="1" applyBorder="1" applyAlignment="1" applyProtection="1">
      <alignment horizontal="right" vertical="center" indent="2"/>
      <protection locked="0"/>
    </xf>
    <xf numFmtId="0" fontId="83" fillId="17" borderId="255" xfId="0" applyFont="1" applyFill="1" applyBorder="1" applyAlignment="1" applyProtection="1">
      <alignment vertical="center"/>
      <protection locked="0"/>
    </xf>
    <xf numFmtId="0" fontId="32" fillId="17" borderId="1" xfId="0" applyFont="1" applyFill="1" applyBorder="1" applyAlignment="1" applyProtection="1">
      <alignment vertical="center" wrapText="1"/>
      <protection locked="0"/>
    </xf>
    <xf numFmtId="0" fontId="32" fillId="17" borderId="2" xfId="0" applyFont="1" applyFill="1" applyBorder="1" applyAlignment="1" applyProtection="1">
      <alignment vertical="center"/>
      <protection locked="0"/>
    </xf>
    <xf numFmtId="0" fontId="32" fillId="17" borderId="3" xfId="0" applyFont="1" applyFill="1" applyBorder="1" applyAlignment="1" applyProtection="1">
      <alignment vertical="center"/>
      <protection locked="0"/>
    </xf>
    <xf numFmtId="0" fontId="32" fillId="17" borderId="5" xfId="0" applyFont="1" applyFill="1" applyBorder="1" applyAlignment="1" applyProtection="1">
      <alignment vertical="center"/>
      <protection locked="0"/>
    </xf>
    <xf numFmtId="0" fontId="32" fillId="17" borderId="40" xfId="0" applyFont="1" applyFill="1" applyBorder="1" applyAlignment="1" applyProtection="1">
      <alignment horizontal="center" vertical="center"/>
      <protection locked="0"/>
    </xf>
    <xf numFmtId="1" fontId="32" fillId="17" borderId="54" xfId="0" applyNumberFormat="1" applyFont="1" applyFill="1" applyBorder="1" applyAlignment="1" applyProtection="1">
      <alignment horizontal="center" vertical="center"/>
      <protection locked="0"/>
    </xf>
    <xf numFmtId="1" fontId="32" fillId="17" borderId="94" xfId="0" applyNumberFormat="1" applyFont="1" applyFill="1" applyBorder="1" applyAlignment="1" applyProtection="1">
      <alignment horizontal="center" vertical="center"/>
      <protection locked="0"/>
    </xf>
    <xf numFmtId="0" fontId="46" fillId="17" borderId="2" xfId="0" applyFont="1" applyFill="1" applyBorder="1" applyAlignment="1" applyProtection="1">
      <alignment horizontal="center" vertical="center"/>
      <protection locked="0"/>
    </xf>
    <xf numFmtId="0" fontId="46" fillId="17" borderId="37" xfId="0" applyFont="1" applyFill="1" applyBorder="1" applyAlignment="1" applyProtection="1">
      <alignment horizontal="center" vertical="center"/>
      <protection locked="0"/>
    </xf>
    <xf numFmtId="0" fontId="93" fillId="17" borderId="67" xfId="0" applyFont="1" applyFill="1" applyBorder="1" applyProtection="1">
      <protection locked="0"/>
    </xf>
    <xf numFmtId="0" fontId="32" fillId="17" borderId="136" xfId="0" applyFont="1" applyFill="1" applyBorder="1" applyAlignment="1" applyProtection="1">
      <alignment horizontal="center" vertical="center"/>
      <protection locked="0"/>
    </xf>
    <xf numFmtId="0" fontId="32" fillId="17" borderId="44" xfId="0" applyFont="1" applyFill="1" applyBorder="1" applyAlignment="1" applyProtection="1">
      <alignment horizontal="center" vertical="center"/>
      <protection locked="0"/>
    </xf>
    <xf numFmtId="0" fontId="93" fillId="17" borderId="65" xfId="0" applyFont="1" applyFill="1" applyBorder="1" applyProtection="1">
      <protection locked="0"/>
    </xf>
    <xf numFmtId="0" fontId="32" fillId="17" borderId="65" xfId="0" applyFont="1" applyFill="1" applyBorder="1" applyAlignment="1" applyProtection="1">
      <alignment vertical="center"/>
      <protection locked="0"/>
    </xf>
    <xf numFmtId="0" fontId="45" fillId="17" borderId="2" xfId="0" applyFont="1" applyFill="1" applyBorder="1" applyAlignment="1" applyProtection="1">
      <alignment horizontal="center" vertical="center"/>
      <protection locked="0"/>
    </xf>
    <xf numFmtId="1" fontId="32" fillId="17" borderId="74" xfId="0" applyNumberFormat="1" applyFont="1" applyFill="1" applyBorder="1" applyAlignment="1" applyProtection="1">
      <alignment horizontal="center" vertical="center"/>
      <protection locked="0"/>
    </xf>
    <xf numFmtId="0" fontId="32" fillId="17" borderId="105" xfId="0" applyFont="1" applyFill="1" applyBorder="1" applyAlignment="1" applyProtection="1">
      <alignment horizontal="center" vertical="center"/>
      <protection locked="0"/>
    </xf>
    <xf numFmtId="0" fontId="32" fillId="17" borderId="135" xfId="0" applyFont="1" applyFill="1" applyBorder="1" applyAlignment="1" applyProtection="1">
      <alignment horizontal="center" vertical="center"/>
      <protection locked="0"/>
    </xf>
    <xf numFmtId="0" fontId="32" fillId="17" borderId="112" xfId="0" applyFont="1" applyFill="1" applyBorder="1" applyAlignment="1" applyProtection="1">
      <alignment horizontal="center" vertical="center"/>
      <protection locked="0"/>
    </xf>
    <xf numFmtId="1" fontId="32" fillId="17" borderId="105" xfId="0" applyNumberFormat="1" applyFont="1" applyFill="1" applyBorder="1" applyAlignment="1" applyProtection="1">
      <alignment horizontal="center" vertical="center"/>
      <protection locked="0"/>
    </xf>
    <xf numFmtId="1" fontId="32" fillId="17" borderId="180" xfId="0" applyNumberFormat="1" applyFont="1" applyFill="1" applyBorder="1" applyAlignment="1" applyProtection="1">
      <alignment horizontal="center" vertical="center"/>
      <protection locked="0"/>
    </xf>
    <xf numFmtId="0" fontId="32" fillId="17" borderId="70" xfId="0" applyFont="1" applyFill="1" applyBorder="1" applyAlignment="1" applyProtection="1">
      <alignment vertical="center" wrapText="1"/>
      <protection locked="0"/>
    </xf>
    <xf numFmtId="0" fontId="32" fillId="17" borderId="52" xfId="0" applyFont="1" applyFill="1" applyBorder="1" applyAlignment="1" applyProtection="1">
      <alignment vertical="center"/>
      <protection locked="0"/>
    </xf>
    <xf numFmtId="0" fontId="32" fillId="17" borderId="139" xfId="0" applyFont="1" applyFill="1" applyBorder="1" applyAlignment="1" applyProtection="1">
      <alignment vertical="center"/>
      <protection locked="0"/>
    </xf>
    <xf numFmtId="0" fontId="32" fillId="17" borderId="181" xfId="0" applyFont="1" applyFill="1" applyBorder="1" applyAlignment="1" applyProtection="1">
      <alignment horizontal="center" vertical="center"/>
      <protection locked="0"/>
    </xf>
    <xf numFmtId="1" fontId="32" fillId="17" borderId="163" xfId="0" applyNumberFormat="1" applyFont="1" applyFill="1" applyBorder="1" applyAlignment="1" applyProtection="1">
      <alignment horizontal="center" vertical="center"/>
      <protection locked="0"/>
    </xf>
    <xf numFmtId="1" fontId="32" fillId="17" borderId="176" xfId="0" applyNumberFormat="1" applyFont="1" applyFill="1" applyBorder="1" applyAlignment="1" applyProtection="1">
      <alignment horizontal="center" vertical="center"/>
      <protection locked="0"/>
    </xf>
    <xf numFmtId="0" fontId="46" fillId="17" borderId="52" xfId="0" applyFont="1" applyFill="1" applyBorder="1" applyAlignment="1" applyProtection="1">
      <alignment horizontal="center" vertical="center"/>
      <protection locked="0"/>
    </xf>
    <xf numFmtId="0" fontId="46" fillId="17" borderId="53" xfId="0" applyFont="1" applyFill="1" applyBorder="1" applyAlignment="1" applyProtection="1">
      <alignment horizontal="center" vertical="center"/>
      <protection locked="0"/>
    </xf>
    <xf numFmtId="0" fontId="32" fillId="17" borderId="4" xfId="0" applyFont="1" applyFill="1" applyBorder="1" applyAlignment="1" applyProtection="1">
      <alignment horizontal="center" vertical="center"/>
      <protection locked="0"/>
    </xf>
    <xf numFmtId="0" fontId="32" fillId="17" borderId="5" xfId="0" applyFont="1" applyFill="1" applyBorder="1" applyAlignment="1" applyProtection="1">
      <alignment horizontal="center" vertical="center"/>
      <protection locked="0"/>
    </xf>
    <xf numFmtId="165" fontId="32" fillId="17" borderId="5" xfId="0" applyNumberFormat="1" applyFont="1" applyFill="1" applyBorder="1" applyAlignment="1" applyProtection="1">
      <alignment horizontal="center" vertical="center"/>
      <protection locked="0"/>
    </xf>
    <xf numFmtId="165" fontId="32" fillId="17" borderId="96" xfId="0" applyNumberFormat="1" applyFont="1" applyFill="1" applyBorder="1" applyAlignment="1" applyProtection="1">
      <alignment horizontal="center" vertical="center"/>
      <protection locked="0"/>
    </xf>
    <xf numFmtId="1" fontId="36" fillId="17" borderId="96" xfId="0" applyNumberFormat="1" applyFont="1" applyFill="1" applyBorder="1" applyAlignment="1" applyProtection="1">
      <alignment horizontal="center" vertical="center"/>
      <protection locked="0"/>
    </xf>
    <xf numFmtId="0" fontId="48" fillId="17" borderId="214" xfId="0" applyFont="1" applyFill="1" applyBorder="1" applyAlignment="1" applyProtection="1">
      <alignment vertical="center"/>
      <protection locked="0"/>
    </xf>
    <xf numFmtId="0" fontId="56" fillId="17" borderId="47" xfId="0" applyFont="1" applyFill="1" applyBorder="1" applyAlignment="1" applyProtection="1">
      <alignment horizontal="center" vertical="center"/>
      <protection locked="0"/>
    </xf>
    <xf numFmtId="0" fontId="51" fillId="17" borderId="47" xfId="0" applyFont="1" applyFill="1" applyBorder="1" applyAlignment="1" applyProtection="1">
      <alignment horizontal="left" vertical="center"/>
      <protection locked="0"/>
    </xf>
    <xf numFmtId="0" fontId="67" fillId="17" borderId="47" xfId="0" applyFont="1" applyFill="1" applyBorder="1" applyAlignment="1" applyProtection="1">
      <alignment horizontal="left" vertical="center"/>
      <protection locked="0"/>
    </xf>
    <xf numFmtId="0" fontId="57" fillId="17" borderId="47" xfId="0" applyFont="1" applyFill="1" applyBorder="1" applyAlignment="1" applyProtection="1">
      <alignment horizontal="left" vertical="center"/>
      <protection locked="0"/>
    </xf>
    <xf numFmtId="165" fontId="32" fillId="17" borderId="3" xfId="0" applyNumberFormat="1" applyFont="1" applyFill="1" applyBorder="1" applyAlignment="1" applyProtection="1">
      <alignment horizontal="center" vertical="center"/>
      <protection locked="0"/>
    </xf>
    <xf numFmtId="165" fontId="32" fillId="17" borderId="31" xfId="0" applyNumberFormat="1" applyFont="1" applyFill="1" applyBorder="1" applyAlignment="1" applyProtection="1">
      <alignment horizontal="center" vertical="center"/>
      <protection locked="0"/>
    </xf>
    <xf numFmtId="1" fontId="36" fillId="17" borderId="31" xfId="0" applyNumberFormat="1" applyFont="1" applyFill="1" applyBorder="1" applyAlignment="1" applyProtection="1">
      <alignment horizontal="center" vertical="center"/>
      <protection locked="0"/>
    </xf>
    <xf numFmtId="0" fontId="56" fillId="17" borderId="160" xfId="0" applyFont="1" applyFill="1" applyBorder="1" applyAlignment="1" applyProtection="1">
      <alignment horizontal="center" vertical="center"/>
      <protection locked="0"/>
    </xf>
    <xf numFmtId="0" fontId="32" fillId="17" borderId="202" xfId="0" applyFont="1" applyFill="1" applyBorder="1" applyAlignment="1" applyProtection="1">
      <alignment horizontal="center" vertical="center"/>
      <protection locked="0"/>
    </xf>
    <xf numFmtId="0" fontId="32" fillId="17" borderId="66" xfId="0" applyFont="1" applyFill="1" applyBorder="1" applyAlignment="1" applyProtection="1">
      <alignment horizontal="center" vertical="center"/>
      <protection locked="0"/>
    </xf>
    <xf numFmtId="165" fontId="36" fillId="17" borderId="67" xfId="0" applyNumberFormat="1" applyFont="1" applyFill="1" applyBorder="1" applyAlignment="1" applyProtection="1">
      <alignment horizontal="center" vertical="center"/>
      <protection locked="0"/>
    </xf>
    <xf numFmtId="165" fontId="36" fillId="17" borderId="184" xfId="0" applyNumberFormat="1" applyFont="1" applyFill="1" applyBorder="1" applyAlignment="1" applyProtection="1">
      <alignment horizontal="center" vertical="center"/>
      <protection locked="0"/>
    </xf>
    <xf numFmtId="0" fontId="32" fillId="17" borderId="119" xfId="0" applyFont="1" applyFill="1" applyBorder="1" applyAlignment="1" applyProtection="1">
      <alignment horizontal="left" vertical="center" wrapText="1" indent="1"/>
      <protection locked="0"/>
    </xf>
    <xf numFmtId="0" fontId="32" fillId="17" borderId="96" xfId="0" applyFont="1" applyFill="1" applyBorder="1" applyAlignment="1" applyProtection="1">
      <alignment horizontal="center" vertical="center"/>
      <protection locked="0"/>
    </xf>
    <xf numFmtId="0" fontId="36" fillId="17" borderId="165" xfId="0" applyFont="1" applyFill="1" applyBorder="1" applyAlignment="1" applyProtection="1">
      <alignment horizontal="center" vertical="center"/>
      <protection locked="0"/>
    </xf>
    <xf numFmtId="0" fontId="47" fillId="17" borderId="202" xfId="0" applyFont="1" applyFill="1" applyBorder="1" applyAlignment="1" applyProtection="1">
      <alignment vertical="center"/>
      <protection locked="0"/>
    </xf>
    <xf numFmtId="0" fontId="32" fillId="17" borderId="1" xfId="0" applyFont="1" applyFill="1" applyBorder="1" applyAlignment="1" applyProtection="1">
      <alignment horizontal="center" vertical="center" wrapText="1"/>
      <protection locked="0"/>
    </xf>
    <xf numFmtId="0" fontId="32" fillId="17" borderId="50" xfId="0" applyFont="1" applyFill="1" applyBorder="1" applyAlignment="1" applyProtection="1">
      <alignment horizontal="left" vertical="center" wrapText="1" indent="1"/>
      <protection locked="0"/>
    </xf>
    <xf numFmtId="0" fontId="32" fillId="17" borderId="31" xfId="0" applyFont="1" applyFill="1" applyBorder="1" applyAlignment="1" applyProtection="1">
      <alignment horizontal="center" vertical="center"/>
      <protection locked="0"/>
    </xf>
    <xf numFmtId="0" fontId="36" fillId="17" borderId="47" xfId="0" applyFont="1" applyFill="1" applyBorder="1" applyAlignment="1" applyProtection="1">
      <alignment horizontal="center" vertical="center"/>
      <protection locked="0"/>
    </xf>
    <xf numFmtId="0" fontId="51" fillId="17" borderId="65" xfId="0" applyFont="1" applyFill="1" applyBorder="1" applyAlignment="1" applyProtection="1">
      <alignment horizontal="left" vertical="center"/>
      <protection locked="0"/>
    </xf>
    <xf numFmtId="0" fontId="47" fillId="17" borderId="65" xfId="0" applyFont="1" applyFill="1" applyBorder="1" applyAlignment="1" applyProtection="1">
      <alignment vertical="center"/>
      <protection locked="0"/>
    </xf>
    <xf numFmtId="0" fontId="51" fillId="17" borderId="65" xfId="0" applyFont="1" applyFill="1" applyBorder="1" applyAlignment="1" applyProtection="1">
      <alignment vertical="center"/>
      <protection locked="0"/>
    </xf>
    <xf numFmtId="0" fontId="100" fillId="17" borderId="65" xfId="0" applyFont="1" applyFill="1" applyBorder="1" applyAlignment="1" applyProtection="1">
      <alignment horizontal="center" vertical="center"/>
      <protection locked="0"/>
    </xf>
    <xf numFmtId="0" fontId="100" fillId="17" borderId="66" xfId="0" applyFont="1" applyFill="1" applyBorder="1" applyAlignment="1" applyProtection="1">
      <alignment horizontal="center" vertical="center"/>
      <protection locked="0"/>
    </xf>
    <xf numFmtId="0" fontId="32" fillId="17" borderId="192" xfId="0" applyFont="1" applyFill="1" applyBorder="1" applyAlignment="1" applyProtection="1">
      <alignment horizontal="center" vertical="center" wrapText="1"/>
      <protection locked="0"/>
    </xf>
    <xf numFmtId="0" fontId="32" fillId="17" borderId="246" xfId="0" applyFont="1" applyFill="1" applyBorder="1" applyAlignment="1" applyProtection="1">
      <alignment horizontal="center" vertical="center"/>
      <protection locked="0"/>
    </xf>
    <xf numFmtId="0" fontId="32" fillId="17" borderId="136" xfId="0" applyFont="1" applyFill="1" applyBorder="1" applyAlignment="1" applyProtection="1">
      <alignment horizontal="center"/>
      <protection locked="0"/>
    </xf>
    <xf numFmtId="0" fontId="32" fillId="17" borderId="158" xfId="0" applyFont="1" applyFill="1" applyBorder="1" applyAlignment="1" applyProtection="1">
      <alignment horizontal="center" vertical="center" wrapText="1"/>
      <protection locked="0"/>
    </xf>
    <xf numFmtId="0" fontId="32" fillId="17" borderId="22" xfId="0" applyFont="1" applyFill="1" applyBorder="1" applyAlignment="1" applyProtection="1">
      <alignment horizontal="center" vertical="center"/>
      <protection locked="0"/>
    </xf>
    <xf numFmtId="0" fontId="32" fillId="17" borderId="158" xfId="0" applyFont="1" applyFill="1" applyBorder="1" applyAlignment="1" applyProtection="1">
      <alignment horizontal="center" vertical="center"/>
      <protection locked="0"/>
    </xf>
    <xf numFmtId="0" fontId="32" fillId="17" borderId="40" xfId="0" applyFont="1" applyFill="1" applyBorder="1" applyAlignment="1" applyProtection="1">
      <alignment horizontal="center"/>
      <protection locked="0"/>
    </xf>
    <xf numFmtId="0" fontId="32" fillId="17" borderId="159" xfId="0" applyFont="1" applyFill="1" applyBorder="1" applyAlignment="1" applyProtection="1">
      <alignment horizontal="center" vertical="center" wrapText="1"/>
      <protection locked="0"/>
    </xf>
    <xf numFmtId="0" fontId="32" fillId="17" borderId="146" xfId="0" applyFont="1" applyFill="1" applyBorder="1" applyAlignment="1" applyProtection="1">
      <alignment horizontal="center" vertical="center"/>
      <protection locked="0"/>
    </xf>
    <xf numFmtId="0" fontId="32" fillId="17" borderId="159" xfId="0" applyFont="1" applyFill="1" applyBorder="1" applyAlignment="1" applyProtection="1">
      <alignment horizontal="center" vertical="center"/>
      <protection locked="0"/>
    </xf>
    <xf numFmtId="0" fontId="32" fillId="17" borderId="45" xfId="0" applyFont="1" applyFill="1" applyBorder="1" applyAlignment="1" applyProtection="1">
      <alignment horizontal="center" vertical="center"/>
      <protection locked="0"/>
    </xf>
    <xf numFmtId="0" fontId="32" fillId="17" borderId="219" xfId="0" applyFont="1" applyFill="1" applyBorder="1" applyAlignment="1" applyProtection="1">
      <alignment horizontal="center" vertical="center"/>
      <protection locked="0"/>
    </xf>
    <xf numFmtId="0" fontId="32" fillId="17" borderId="242" xfId="0" applyFont="1" applyFill="1" applyBorder="1" applyAlignment="1" applyProtection="1">
      <alignment horizontal="center" vertical="center"/>
      <protection locked="0"/>
    </xf>
    <xf numFmtId="0" fontId="32" fillId="17" borderId="214" xfId="0" applyFont="1" applyFill="1" applyBorder="1" applyAlignment="1" applyProtection="1">
      <alignment horizontal="center" vertical="center"/>
      <protection locked="0"/>
    </xf>
    <xf numFmtId="0" fontId="32" fillId="17" borderId="47" xfId="0" applyFont="1" applyFill="1" applyBorder="1" applyAlignment="1" applyProtection="1">
      <alignment horizontal="center" vertical="center"/>
      <protection locked="0"/>
    </xf>
    <xf numFmtId="0" fontId="32" fillId="17" borderId="160" xfId="0" applyFont="1" applyFill="1" applyBorder="1" applyAlignment="1" applyProtection="1">
      <alignment horizontal="center" vertical="center"/>
      <protection locked="0"/>
    </xf>
    <xf numFmtId="0" fontId="36" fillId="17" borderId="44" xfId="0" applyFont="1" applyFill="1" applyBorder="1" applyAlignment="1" applyProtection="1">
      <alignment horizontal="center" vertical="center"/>
      <protection locked="0"/>
    </xf>
    <xf numFmtId="0" fontId="32" fillId="17" borderId="181" xfId="0" applyFont="1" applyFill="1" applyBorder="1" applyProtection="1">
      <protection locked="0"/>
    </xf>
    <xf numFmtId="0" fontId="32" fillId="17" borderId="27" xfId="0" applyFont="1" applyFill="1" applyBorder="1" applyAlignment="1" applyProtection="1">
      <alignment horizontal="center" vertical="center"/>
      <protection locked="0"/>
    </xf>
    <xf numFmtId="0" fontId="32" fillId="17" borderId="150" xfId="0" applyFont="1" applyFill="1" applyBorder="1" applyAlignment="1" applyProtection="1">
      <alignment horizontal="center" vertical="center"/>
      <protection locked="0"/>
    </xf>
    <xf numFmtId="0" fontId="32" fillId="17" borderId="162" xfId="0" applyFont="1" applyFill="1" applyBorder="1" applyAlignment="1" applyProtection="1">
      <alignment horizontal="left" vertical="center"/>
      <protection locked="0"/>
    </xf>
    <xf numFmtId="0" fontId="32" fillId="17" borderId="97" xfId="0" applyFont="1" applyFill="1" applyBorder="1" applyAlignment="1" applyProtection="1">
      <alignment horizontal="left" vertical="center" wrapText="1"/>
      <protection locked="0"/>
    </xf>
    <xf numFmtId="0" fontId="32" fillId="17" borderId="98" xfId="0" applyFont="1" applyFill="1" applyBorder="1" applyAlignment="1" applyProtection="1">
      <alignment horizontal="center" vertical="center"/>
      <protection locked="0"/>
    </xf>
    <xf numFmtId="0" fontId="32" fillId="17" borderId="54" xfId="0" applyFont="1" applyFill="1" applyBorder="1" applyAlignment="1" applyProtection="1">
      <alignment horizontal="left" vertical="center"/>
      <protection locked="0"/>
    </xf>
    <xf numFmtId="0" fontId="32" fillId="17" borderId="2" xfId="0" applyFont="1" applyFill="1" applyBorder="1" applyAlignment="1" applyProtection="1">
      <alignment horizontal="left" vertical="center" wrapText="1"/>
      <protection locked="0"/>
    </xf>
    <xf numFmtId="0" fontId="32" fillId="17" borderId="163" xfId="0" applyFont="1" applyFill="1" applyBorder="1" applyAlignment="1" applyProtection="1">
      <alignment horizontal="left" vertical="center"/>
      <protection locked="0"/>
    </xf>
    <xf numFmtId="0" fontId="32" fillId="17" borderId="52" xfId="0" applyFont="1" applyFill="1" applyBorder="1" applyAlignment="1" applyProtection="1">
      <alignment horizontal="left" vertical="center" wrapText="1"/>
      <protection locked="0"/>
    </xf>
    <xf numFmtId="0" fontId="46" fillId="17" borderId="214" xfId="0" applyFont="1" applyFill="1" applyBorder="1" applyAlignment="1" applyProtection="1">
      <alignment wrapText="1"/>
      <protection locked="0"/>
    </xf>
    <xf numFmtId="0" fontId="46" fillId="17" borderId="47" xfId="0" applyFont="1" applyFill="1" applyBorder="1" applyAlignment="1" applyProtection="1">
      <alignment horizontal="left" wrapText="1"/>
      <protection locked="0"/>
    </xf>
    <xf numFmtId="0" fontId="46" fillId="17" borderId="47" xfId="0" applyFont="1" applyFill="1" applyBorder="1" applyAlignment="1" applyProtection="1">
      <alignment wrapText="1"/>
      <protection locked="0"/>
    </xf>
    <xf numFmtId="0" fontId="46" fillId="17" borderId="160" xfId="0" applyFont="1" applyFill="1" applyBorder="1" applyAlignment="1" applyProtection="1">
      <alignment wrapText="1"/>
      <protection locked="0"/>
    </xf>
    <xf numFmtId="164" fontId="45" fillId="3" borderId="91" xfId="2" applyFont="1" applyFill="1" applyBorder="1" applyAlignment="1">
      <alignment horizontal="center" vertical="center" wrapText="1"/>
    </xf>
    <xf numFmtId="164" fontId="45" fillId="11" borderId="92" xfId="2" applyFont="1" applyFill="1" applyBorder="1" applyAlignment="1">
      <alignment horizontal="center" vertical="center" wrapText="1"/>
    </xf>
    <xf numFmtId="164" fontId="45" fillId="3" borderId="92" xfId="2" applyFont="1" applyFill="1" applyBorder="1" applyAlignment="1">
      <alignment horizontal="center" vertical="center" wrapText="1"/>
    </xf>
    <xf numFmtId="164" fontId="45" fillId="11" borderId="69" xfId="3" applyNumberFormat="1" applyFont="1" applyFill="1" applyBorder="1" applyAlignment="1">
      <alignment horizontal="centerContinuous" vertical="center" wrapText="1"/>
    </xf>
    <xf numFmtId="0" fontId="36" fillId="7" borderId="216" xfId="0" applyFont="1" applyFill="1" applyBorder="1" applyAlignment="1">
      <alignment horizontal="right" vertical="center"/>
    </xf>
    <xf numFmtId="1" fontId="36" fillId="7" borderId="189" xfId="0" applyNumberFormat="1" applyFont="1" applyFill="1" applyBorder="1" applyAlignment="1">
      <alignment horizontal="center" vertical="center"/>
    </xf>
    <xf numFmtId="1" fontId="82" fillId="7" borderId="189" xfId="0" applyNumberFormat="1" applyFont="1" applyFill="1" applyBorder="1" applyAlignment="1">
      <alignment horizontal="center" vertical="center"/>
    </xf>
    <xf numFmtId="0" fontId="82" fillId="7" borderId="188" xfId="0" applyFont="1" applyFill="1" applyBorder="1" applyAlignment="1">
      <alignment horizontal="centerContinuous" vertical="center"/>
    </xf>
    <xf numFmtId="0" fontId="82" fillId="7" borderId="216" xfId="0" applyFont="1" applyFill="1" applyBorder="1" applyAlignment="1">
      <alignment horizontal="right" vertical="center"/>
    </xf>
    <xf numFmtId="0" fontId="82" fillId="4" borderId="208" xfId="0" applyFont="1" applyFill="1" applyBorder="1" applyAlignment="1">
      <alignment horizontal="right" vertical="center"/>
    </xf>
    <xf numFmtId="0" fontId="10" fillId="10" borderId="125" xfId="0" applyFont="1" applyFill="1" applyBorder="1" applyAlignment="1">
      <alignment horizontal="center" vertical="center" textRotation="90" wrapText="1"/>
    </xf>
    <xf numFmtId="0" fontId="10" fillId="7" borderId="63" xfId="0" applyFont="1" applyFill="1" applyBorder="1" applyAlignment="1">
      <alignment horizontal="centerContinuous" vertical="center"/>
    </xf>
    <xf numFmtId="0" fontId="10" fillId="7" borderId="64" xfId="0" applyFont="1" applyFill="1" applyBorder="1" applyAlignment="1">
      <alignment horizontal="centerContinuous" vertical="center"/>
    </xf>
    <xf numFmtId="0" fontId="10" fillId="7" borderId="124" xfId="0" applyFont="1" applyFill="1" applyBorder="1" applyAlignment="1">
      <alignment horizontal="centerContinuous" vertical="center"/>
    </xf>
    <xf numFmtId="0" fontId="76" fillId="10" borderId="127" xfId="0" applyFont="1" applyFill="1" applyBorder="1" applyAlignment="1">
      <alignment horizontal="center" vertical="center" wrapText="1"/>
    </xf>
    <xf numFmtId="0" fontId="10" fillId="10" borderId="126" xfId="0" applyFont="1" applyFill="1" applyBorder="1" applyAlignment="1">
      <alignment horizontal="center" vertical="center" textRotation="90" wrapText="1"/>
    </xf>
    <xf numFmtId="0" fontId="10" fillId="15" borderId="137" xfId="0" applyFont="1" applyFill="1" applyBorder="1" applyAlignment="1">
      <alignment horizontal="center" vertical="center" textRotation="90" wrapText="1"/>
    </xf>
    <xf numFmtId="1" fontId="0" fillId="3" borderId="147" xfId="0" applyNumberFormat="1" applyFill="1" applyBorder="1" applyAlignment="1">
      <alignment horizontal="center"/>
    </xf>
    <xf numFmtId="165" fontId="0" fillId="3" borderId="126" xfId="0" applyNumberFormat="1" applyFill="1" applyBorder="1" applyAlignment="1">
      <alignment horizontal="center"/>
    </xf>
    <xf numFmtId="0" fontId="0" fillId="3" borderId="125" xfId="0" applyFill="1" applyBorder="1" applyAlignment="1">
      <alignment horizontal="center" vertical="center"/>
    </xf>
    <xf numFmtId="165" fontId="0" fillId="3" borderId="137" xfId="0" applyNumberFormat="1" applyFill="1" applyBorder="1" applyAlignment="1">
      <alignment horizontal="center" vertical="center"/>
    </xf>
    <xf numFmtId="1" fontId="0" fillId="3" borderId="140" xfId="0" applyNumberFormat="1" applyFill="1" applyBorder="1" applyAlignment="1">
      <alignment horizontal="center" vertical="center"/>
    </xf>
    <xf numFmtId="1" fontId="0" fillId="3" borderId="137" xfId="0" applyNumberFormat="1" applyFill="1" applyBorder="1" applyAlignment="1">
      <alignment horizontal="center" vertical="center"/>
    </xf>
    <xf numFmtId="1" fontId="0" fillId="3" borderId="97" xfId="0" applyNumberFormat="1" applyFill="1" applyBorder="1" applyAlignment="1">
      <alignment horizontal="center" vertical="center"/>
    </xf>
    <xf numFmtId="165" fontId="0" fillId="3" borderId="97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" fontId="0" fillId="3" borderId="52" xfId="0" applyNumberFormat="1" applyFill="1" applyBorder="1" applyAlignment="1">
      <alignment horizontal="center" vertical="center"/>
    </xf>
    <xf numFmtId="165" fontId="0" fillId="3" borderId="52" xfId="0" applyNumberFormat="1" applyFill="1" applyBorder="1" applyAlignment="1">
      <alignment horizontal="center" vertical="center"/>
    </xf>
    <xf numFmtId="0" fontId="68" fillId="2" borderId="0" xfId="0" applyFont="1" applyFill="1" applyAlignment="1">
      <alignment horizontal="right" wrapText="1"/>
    </xf>
    <xf numFmtId="0" fontId="69" fillId="3" borderId="0" xfId="0" applyFont="1" applyFill="1" applyAlignment="1">
      <alignment horizontal="left" indent="1"/>
    </xf>
    <xf numFmtId="0" fontId="68" fillId="3" borderId="0" xfId="0" applyFont="1" applyFill="1" applyAlignment="1">
      <alignment horizontal="right" vertical="center"/>
    </xf>
    <xf numFmtId="167" fontId="69" fillId="3" borderId="0" xfId="0" applyNumberFormat="1" applyFont="1" applyFill="1" applyAlignment="1">
      <alignment horizontal="left" vertical="center" indent="1"/>
    </xf>
    <xf numFmtId="0" fontId="68" fillId="2" borderId="0" xfId="0" applyFont="1" applyFill="1" applyAlignment="1">
      <alignment horizontal="right" vertical="center" wrapText="1"/>
    </xf>
    <xf numFmtId="0" fontId="69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centerContinuous" vertical="center" wrapText="1"/>
    </xf>
    <xf numFmtId="0" fontId="71" fillId="3" borderId="0" xfId="0" applyFont="1" applyFill="1" applyAlignment="1">
      <alignment horizontal="centerContinuous" vertical="center" wrapText="1"/>
    </xf>
    <xf numFmtId="0" fontId="71" fillId="2" borderId="0" xfId="0" applyFont="1" applyFill="1" applyAlignment="1">
      <alignment vertical="center"/>
    </xf>
    <xf numFmtId="0" fontId="72" fillId="2" borderId="0" xfId="0" applyFont="1" applyFill="1" applyAlignment="1">
      <alignment horizontal="center" vertical="center" wrapText="1"/>
    </xf>
    <xf numFmtId="0" fontId="69" fillId="2" borderId="0" xfId="0" applyFont="1" applyFill="1" applyAlignment="1">
      <alignment horizontal="left" vertical="top" indent="1"/>
    </xf>
    <xf numFmtId="0" fontId="69" fillId="2" borderId="0" xfId="0" applyFont="1" applyFill="1" applyAlignment="1">
      <alignment vertical="center"/>
    </xf>
    <xf numFmtId="0" fontId="68" fillId="2" borderId="0" xfId="0" applyFont="1" applyFill="1" applyAlignment="1">
      <alignment horizontal="right" vertical="top"/>
    </xf>
    <xf numFmtId="0" fontId="78" fillId="2" borderId="0" xfId="0" applyFont="1" applyFill="1" applyAlignment="1">
      <alignment horizontal="left"/>
    </xf>
    <xf numFmtId="0" fontId="71" fillId="0" borderId="0" xfId="0" applyFont="1"/>
    <xf numFmtId="0" fontId="104" fillId="2" borderId="0" xfId="0" applyFont="1" applyFill="1" applyAlignment="1">
      <alignment horizontal="left"/>
    </xf>
    <xf numFmtId="0" fontId="71" fillId="7" borderId="63" xfId="0" applyFont="1" applyFill="1" applyBorder="1" applyAlignment="1">
      <alignment vertical="center"/>
    </xf>
    <xf numFmtId="0" fontId="69" fillId="7" borderId="124" xfId="0" applyFont="1" applyFill="1" applyBorder="1" applyAlignment="1">
      <alignment horizontal="right" vertical="center" indent="1"/>
    </xf>
    <xf numFmtId="0" fontId="69" fillId="3" borderId="62" xfId="0" applyFont="1" applyFill="1" applyBorder="1" applyAlignment="1">
      <alignment horizontal="center" vertical="center" wrapText="1"/>
    </xf>
    <xf numFmtId="14" fontId="71" fillId="3" borderId="125" xfId="0" applyNumberFormat="1" applyFont="1" applyFill="1" applyBorder="1" applyAlignment="1">
      <alignment horizontal="center" vertical="center"/>
    </xf>
    <xf numFmtId="14" fontId="71" fillId="3" borderId="127" xfId="0" applyNumberFormat="1" applyFont="1" applyFill="1" applyBorder="1" applyAlignment="1">
      <alignment horizontal="center" vertical="center"/>
    </xf>
    <xf numFmtId="0" fontId="67" fillId="2" borderId="0" xfId="0" applyFont="1" applyFill="1"/>
    <xf numFmtId="0" fontId="74" fillId="2" borderId="0" xfId="0" applyFont="1" applyFill="1"/>
    <xf numFmtId="0" fontId="76" fillId="10" borderId="125" xfId="0" applyFont="1" applyFill="1" applyBorder="1" applyAlignment="1">
      <alignment horizontal="center" vertical="center" textRotation="90" wrapText="1"/>
    </xf>
    <xf numFmtId="0" fontId="76" fillId="10" borderId="126" xfId="0" applyFont="1" applyFill="1" applyBorder="1" applyAlignment="1">
      <alignment horizontal="center" vertical="center" textRotation="90" wrapText="1"/>
    </xf>
    <xf numFmtId="0" fontId="76" fillId="10" borderId="137" xfId="0" applyFont="1" applyFill="1" applyBorder="1" applyAlignment="1">
      <alignment horizontal="center" vertical="center" textRotation="90" wrapText="1"/>
    </xf>
    <xf numFmtId="0" fontId="76" fillId="15" borderId="137" xfId="0" applyFont="1" applyFill="1" applyBorder="1" applyAlignment="1">
      <alignment horizontal="center" vertical="center" textRotation="90" wrapText="1"/>
    </xf>
    <xf numFmtId="0" fontId="76" fillId="10" borderId="127" xfId="0" applyFont="1" applyFill="1" applyBorder="1" applyAlignment="1">
      <alignment horizontal="center" vertical="center" textRotation="90" wrapText="1"/>
    </xf>
    <xf numFmtId="1" fontId="71" fillId="3" borderId="147" xfId="0" applyNumberFormat="1" applyFont="1" applyFill="1" applyBorder="1" applyAlignment="1">
      <alignment horizontal="center"/>
    </xf>
    <xf numFmtId="165" fontId="71" fillId="3" borderId="126" xfId="0" applyNumberFormat="1" applyFont="1" applyFill="1" applyBorder="1" applyAlignment="1">
      <alignment horizontal="center"/>
    </xf>
    <xf numFmtId="0" fontId="71" fillId="3" borderId="125" xfId="0" applyFont="1" applyFill="1" applyBorder="1" applyAlignment="1">
      <alignment horizontal="center" vertical="center"/>
    </xf>
    <xf numFmtId="0" fontId="71" fillId="3" borderId="126" xfId="0" applyFont="1" applyFill="1" applyBorder="1" applyAlignment="1">
      <alignment horizontal="center" vertical="center"/>
    </xf>
    <xf numFmtId="1" fontId="71" fillId="3" borderId="126" xfId="0" applyNumberFormat="1" applyFont="1" applyFill="1" applyBorder="1" applyAlignment="1">
      <alignment horizontal="center" vertical="center"/>
    </xf>
    <xf numFmtId="165" fontId="71" fillId="3" borderId="137" xfId="0" applyNumberFormat="1" applyFont="1" applyFill="1" applyBorder="1" applyAlignment="1">
      <alignment horizontal="center" vertical="center"/>
    </xf>
    <xf numFmtId="1" fontId="71" fillId="3" borderId="140" xfId="0" applyNumberFormat="1" applyFont="1" applyFill="1" applyBorder="1" applyAlignment="1">
      <alignment horizontal="center" vertical="center"/>
    </xf>
    <xf numFmtId="1" fontId="71" fillId="3" borderId="137" xfId="0" applyNumberFormat="1" applyFont="1" applyFill="1" applyBorder="1" applyAlignment="1">
      <alignment horizontal="center" vertical="center"/>
    </xf>
    <xf numFmtId="0" fontId="77" fillId="2" borderId="0" xfId="0" applyFont="1" applyFill="1"/>
    <xf numFmtId="1" fontId="71" fillId="3" borderId="97" xfId="0" applyNumberFormat="1" applyFont="1" applyFill="1" applyBorder="1" applyAlignment="1">
      <alignment horizontal="center" vertical="center"/>
    </xf>
    <xf numFmtId="165" fontId="71" fillId="3" borderId="97" xfId="0" applyNumberFormat="1" applyFont="1" applyFill="1" applyBorder="1" applyAlignment="1">
      <alignment horizontal="center" vertical="center"/>
    </xf>
    <xf numFmtId="1" fontId="71" fillId="3" borderId="2" xfId="0" applyNumberFormat="1" applyFont="1" applyFill="1" applyBorder="1" applyAlignment="1">
      <alignment horizontal="center" vertical="center"/>
    </xf>
    <xf numFmtId="165" fontId="71" fillId="3" borderId="2" xfId="0" applyNumberFormat="1" applyFont="1" applyFill="1" applyBorder="1" applyAlignment="1">
      <alignment horizontal="center" vertical="center"/>
    </xf>
    <xf numFmtId="0" fontId="70" fillId="2" borderId="0" xfId="0" applyFont="1" applyFill="1"/>
    <xf numFmtId="1" fontId="71" fillId="3" borderId="52" xfId="0" applyNumberFormat="1" applyFont="1" applyFill="1" applyBorder="1" applyAlignment="1">
      <alignment horizontal="center" vertical="center"/>
    </xf>
    <xf numFmtId="165" fontId="71" fillId="3" borderId="5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70" fillId="0" borderId="0" xfId="0" applyFont="1" applyAlignment="1">
      <alignment horizontal="left" vertical="center"/>
    </xf>
    <xf numFmtId="0" fontId="70" fillId="0" borderId="0" xfId="0" applyFont="1"/>
    <xf numFmtId="0" fontId="69" fillId="2" borderId="0" xfId="0" applyFont="1" applyFill="1"/>
    <xf numFmtId="0" fontId="77" fillId="0" borderId="0" xfId="0" applyFont="1"/>
    <xf numFmtId="170" fontId="32" fillId="2" borderId="0" xfId="0" applyNumberFormat="1" applyFont="1" applyFill="1"/>
    <xf numFmtId="0" fontId="38" fillId="2" borderId="0" xfId="0" applyFont="1" applyFill="1" applyAlignment="1">
      <alignment horizontal="center" vertical="center" wrapText="1"/>
    </xf>
    <xf numFmtId="0" fontId="60" fillId="2" borderId="0" xfId="0" applyFont="1" applyFill="1"/>
    <xf numFmtId="0" fontId="45" fillId="7" borderId="100" xfId="0" applyFont="1" applyFill="1" applyBorder="1" applyAlignment="1">
      <alignment horizontal="centerContinuous" vertical="center"/>
    </xf>
    <xf numFmtId="0" fontId="45" fillId="7" borderId="101" xfId="0" applyFont="1" applyFill="1" applyBorder="1" applyAlignment="1">
      <alignment horizontal="centerContinuous" vertical="center"/>
    </xf>
    <xf numFmtId="0" fontId="45" fillId="7" borderId="73" xfId="0" applyFont="1" applyFill="1" applyBorder="1" applyAlignment="1">
      <alignment horizontal="centerContinuous" vertical="center"/>
    </xf>
    <xf numFmtId="0" fontId="45" fillId="7" borderId="63" xfId="0" applyFont="1" applyFill="1" applyBorder="1" applyAlignment="1">
      <alignment horizontal="centerContinuous" vertical="center" wrapText="1"/>
    </xf>
    <xf numFmtId="0" fontId="45" fillId="7" borderId="64" xfId="0" applyFont="1" applyFill="1" applyBorder="1" applyAlignment="1">
      <alignment horizontal="centerContinuous" vertical="center"/>
    </xf>
    <xf numFmtId="0" fontId="45" fillId="7" borderId="124" xfId="0" applyFont="1" applyFill="1" applyBorder="1" applyAlignment="1">
      <alignment horizontal="centerContinuous" vertical="center"/>
    </xf>
    <xf numFmtId="0" fontId="45" fillId="10" borderId="104" xfId="0" applyFont="1" applyFill="1" applyBorder="1" applyAlignment="1">
      <alignment horizontal="center" vertical="center" wrapText="1"/>
    </xf>
    <xf numFmtId="0" fontId="45" fillId="10" borderId="126" xfId="0" applyFont="1" applyFill="1" applyBorder="1" applyAlignment="1">
      <alignment horizontal="center" vertical="center" wrapText="1"/>
    </xf>
    <xf numFmtId="0" fontId="45" fillId="10" borderId="137" xfId="0" applyFont="1" applyFill="1" applyBorder="1" applyAlignment="1">
      <alignment horizontal="center" vertical="center" wrapText="1"/>
    </xf>
    <xf numFmtId="0" fontId="45" fillId="10" borderId="127" xfId="0" applyFont="1" applyFill="1" applyBorder="1" applyAlignment="1">
      <alignment horizontal="center" vertical="center" wrapText="1"/>
    </xf>
    <xf numFmtId="0" fontId="32" fillId="7" borderId="147" xfId="0" applyFont="1" applyFill="1" applyBorder="1" applyAlignment="1">
      <alignment horizontal="center"/>
    </xf>
    <xf numFmtId="0" fontId="32" fillId="7" borderId="140" xfId="0" applyFont="1" applyFill="1" applyBorder="1" applyAlignment="1">
      <alignment horizontal="center"/>
    </xf>
    <xf numFmtId="165" fontId="32" fillId="7" borderId="126" xfId="0" applyNumberFormat="1" applyFont="1" applyFill="1" applyBorder="1" applyAlignment="1">
      <alignment horizontal="center"/>
    </xf>
    <xf numFmtId="165" fontId="32" fillId="3" borderId="97" xfId="0" applyNumberFormat="1" applyFont="1" applyFill="1" applyBorder="1" applyAlignment="1">
      <alignment horizontal="center"/>
    </xf>
    <xf numFmtId="165" fontId="32" fillId="3" borderId="98" xfId="0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38" fillId="2" borderId="0" xfId="0" applyFont="1" applyFill="1"/>
    <xf numFmtId="0" fontId="54" fillId="2" borderId="0" xfId="0" applyFont="1" applyFill="1"/>
    <xf numFmtId="165" fontId="32" fillId="3" borderId="2" xfId="0" applyNumberFormat="1" applyFont="1" applyFill="1" applyBorder="1" applyAlignment="1">
      <alignment horizontal="center"/>
    </xf>
    <xf numFmtId="165" fontId="32" fillId="3" borderId="37" xfId="0" applyNumberFormat="1" applyFont="1" applyFill="1" applyBorder="1" applyAlignment="1">
      <alignment horizontal="center" vertical="center"/>
    </xf>
    <xf numFmtId="165" fontId="32" fillId="3" borderId="52" xfId="0" applyNumberFormat="1" applyFont="1" applyFill="1" applyBorder="1" applyAlignment="1">
      <alignment horizontal="center"/>
    </xf>
    <xf numFmtId="165" fontId="32" fillId="3" borderId="53" xfId="0" applyNumberFormat="1" applyFont="1" applyFill="1" applyBorder="1" applyAlignment="1">
      <alignment horizontal="center" vertical="center"/>
    </xf>
    <xf numFmtId="0" fontId="36" fillId="2" borderId="0" xfId="0" applyFont="1" applyFill="1"/>
    <xf numFmtId="0" fontId="44" fillId="2" borderId="0" xfId="0" applyFont="1" applyFill="1"/>
    <xf numFmtId="0" fontId="62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63" fillId="7" borderId="43" xfId="0" applyFont="1" applyFill="1" applyBorder="1" applyAlignment="1">
      <alignment horizontal="center" vertical="center" wrapText="1"/>
    </xf>
    <xf numFmtId="0" fontId="63" fillId="7" borderId="102" xfId="0" applyFont="1" applyFill="1" applyBorder="1" applyAlignment="1">
      <alignment horizontal="centerContinuous" vertical="center" wrapText="1"/>
    </xf>
    <xf numFmtId="0" fontId="63" fillId="7" borderId="155" xfId="0" applyFont="1" applyFill="1" applyBorder="1" applyAlignment="1">
      <alignment horizontal="centerContinuous" wrapText="1"/>
    </xf>
    <xf numFmtId="0" fontId="63" fillId="7" borderId="57" xfId="0" applyFont="1" applyFill="1" applyBorder="1" applyAlignment="1">
      <alignment horizontal="center" wrapText="1"/>
    </xf>
    <xf numFmtId="0" fontId="36" fillId="3" borderId="104" xfId="0" applyFont="1" applyFill="1" applyBorder="1" applyAlignment="1">
      <alignment horizontal="center" vertical="center" wrapText="1"/>
    </xf>
    <xf numFmtId="0" fontId="36" fillId="3" borderId="157" xfId="0" applyFont="1" applyFill="1" applyBorder="1" applyAlignment="1">
      <alignment horizontal="center" wrapText="1"/>
    </xf>
    <xf numFmtId="0" fontId="48" fillId="0" borderId="0" xfId="0" applyFont="1" applyAlignment="1">
      <alignment vertical="center"/>
    </xf>
    <xf numFmtId="0" fontId="33" fillId="2" borderId="0" xfId="0" applyFont="1" applyFill="1" applyAlignment="1">
      <alignment horizontal="left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Continuous" vertical="center"/>
    </xf>
    <xf numFmtId="0" fontId="32" fillId="7" borderId="64" xfId="0" applyFont="1" applyFill="1" applyBorder="1"/>
    <xf numFmtId="0" fontId="32" fillId="7" borderId="38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46" fillId="7" borderId="232" xfId="0" applyFont="1" applyFill="1" applyBorder="1" applyAlignment="1">
      <alignment horizontal="center" vertical="center"/>
    </xf>
    <xf numFmtId="0" fontId="46" fillId="7" borderId="69" xfId="0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36" fillId="7" borderId="16" xfId="0" applyFont="1" applyFill="1" applyBorder="1" applyAlignment="1">
      <alignment horizontal="center" vertical="center" wrapText="1"/>
    </xf>
    <xf numFmtId="0" fontId="36" fillId="7" borderId="17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45" fillId="7" borderId="18" xfId="0" applyFont="1" applyFill="1" applyBorder="1" applyAlignment="1">
      <alignment horizontal="center" vertical="center" wrapText="1"/>
    </xf>
    <xf numFmtId="0" fontId="45" fillId="7" borderId="68" xfId="0" applyFont="1" applyFill="1" applyBorder="1" applyAlignment="1">
      <alignment horizontal="center" vertical="center" wrapText="1"/>
    </xf>
    <xf numFmtId="0" fontId="36" fillId="7" borderId="228" xfId="0" applyFont="1" applyFill="1" applyBorder="1" applyAlignment="1">
      <alignment horizontal="center" vertical="center" wrapText="1"/>
    </xf>
    <xf numFmtId="1" fontId="36" fillId="3" borderId="233" xfId="0" applyNumberFormat="1" applyFont="1" applyFill="1" applyBorder="1" applyAlignment="1">
      <alignment horizontal="center" vertical="center"/>
    </xf>
    <xf numFmtId="1" fontId="36" fillId="3" borderId="65" xfId="0" applyNumberFormat="1" applyFont="1" applyFill="1" applyBorder="1" applyAlignment="1">
      <alignment horizontal="center" vertical="center"/>
    </xf>
    <xf numFmtId="1" fontId="32" fillId="2" borderId="0" xfId="0" applyNumberFormat="1" applyFont="1" applyFill="1"/>
    <xf numFmtId="1" fontId="36" fillId="3" borderId="66" xfId="0" applyNumberFormat="1" applyFont="1" applyFill="1" applyBorder="1" applyAlignment="1">
      <alignment horizontal="center" vertical="center"/>
    </xf>
    <xf numFmtId="0" fontId="45" fillId="3" borderId="43" xfId="0" applyFont="1" applyFill="1" applyBorder="1" applyAlignment="1">
      <alignment horizontal="center" vertical="center"/>
    </xf>
    <xf numFmtId="0" fontId="45" fillId="3" borderId="103" xfId="0" applyFont="1" applyFill="1" applyBorder="1" applyAlignment="1">
      <alignment horizontal="center" vertical="center"/>
    </xf>
    <xf numFmtId="1" fontId="45" fillId="3" borderId="103" xfId="0" applyNumberFormat="1" applyFont="1" applyFill="1" applyBorder="1" applyAlignment="1">
      <alignment horizontal="center" vertical="center"/>
    </xf>
    <xf numFmtId="0" fontId="36" fillId="3" borderId="103" xfId="0" applyFont="1" applyFill="1" applyBorder="1" applyAlignment="1">
      <alignment horizontal="center" vertical="center"/>
    </xf>
    <xf numFmtId="0" fontId="36" fillId="3" borderId="115" xfId="0" applyFont="1" applyFill="1" applyBorder="1" applyAlignment="1">
      <alignment horizontal="center" vertical="center"/>
    </xf>
    <xf numFmtId="0" fontId="50" fillId="7" borderId="62" xfId="0" applyFont="1" applyFill="1" applyBorder="1"/>
    <xf numFmtId="0" fontId="32" fillId="7" borderId="56" xfId="0" applyFont="1" applyFill="1" applyBorder="1"/>
    <xf numFmtId="0" fontId="32" fillId="7" borderId="57" xfId="0" applyFont="1" applyFill="1" applyBorder="1" applyAlignment="1">
      <alignment vertical="center"/>
    </xf>
    <xf numFmtId="0" fontId="32" fillId="7" borderId="168" xfId="0" applyFont="1" applyFill="1" applyBorder="1" applyAlignment="1">
      <alignment vertical="center"/>
    </xf>
    <xf numFmtId="0" fontId="46" fillId="7" borderId="190" xfId="0" applyFont="1" applyFill="1" applyBorder="1"/>
    <xf numFmtId="0" fontId="46" fillId="7" borderId="113" xfId="0" applyFont="1" applyFill="1" applyBorder="1" applyAlignment="1">
      <alignment horizontal="right" vertical="center"/>
    </xf>
    <xf numFmtId="0" fontId="36" fillId="7" borderId="198" xfId="0" applyFont="1" applyFill="1" applyBorder="1" applyAlignment="1">
      <alignment horizontal="center" vertical="center" wrapText="1"/>
    </xf>
    <xf numFmtId="0" fontId="36" fillId="7" borderId="118" xfId="0" applyFont="1" applyFill="1" applyBorder="1" applyAlignment="1">
      <alignment horizontal="center" vertical="center" wrapText="1"/>
    </xf>
    <xf numFmtId="0" fontId="36" fillId="7" borderId="231" xfId="0" applyFont="1" applyFill="1" applyBorder="1" applyAlignment="1">
      <alignment horizontal="center" vertical="center" wrapText="1"/>
    </xf>
    <xf numFmtId="0" fontId="32" fillId="3" borderId="71" xfId="0" applyFont="1" applyFill="1" applyBorder="1" applyAlignment="1">
      <alignment horizontal="left" vertical="center" indent="1"/>
    </xf>
    <xf numFmtId="0" fontId="32" fillId="3" borderId="4" xfId="0" applyFont="1" applyFill="1" applyBorder="1" applyAlignment="1">
      <alignment horizontal="left" vertical="center" indent="1"/>
    </xf>
    <xf numFmtId="0" fontId="32" fillId="3" borderId="5" xfId="0" applyFont="1" applyFill="1" applyBorder="1" applyAlignment="1">
      <alignment horizontal="left" vertical="center" indent="1"/>
    </xf>
    <xf numFmtId="0" fontId="45" fillId="3" borderId="196" xfId="0" applyFont="1" applyFill="1" applyBorder="1" applyAlignment="1">
      <alignment horizontal="center" vertical="center"/>
    </xf>
    <xf numFmtId="0" fontId="45" fillId="3" borderId="115" xfId="0" applyFont="1" applyFill="1" applyBorder="1" applyAlignment="1">
      <alignment horizontal="center" vertical="center"/>
    </xf>
    <xf numFmtId="0" fontId="54" fillId="7" borderId="20" xfId="0" applyFont="1" applyFill="1" applyBorder="1" applyAlignment="1">
      <alignment vertical="center"/>
    </xf>
    <xf numFmtId="0" fontId="45" fillId="7" borderId="20" xfId="0" applyFont="1" applyFill="1" applyBorder="1" applyAlignment="1">
      <alignment vertical="center"/>
    </xf>
    <xf numFmtId="0" fontId="45" fillId="7" borderId="187" xfId="0" applyFont="1" applyFill="1" applyBorder="1" applyAlignment="1">
      <alignment horizontal="right" vertical="center"/>
    </xf>
    <xf numFmtId="0" fontId="45" fillId="7" borderId="118" xfId="0" applyFont="1" applyFill="1" applyBorder="1" applyAlignment="1">
      <alignment horizontal="center" vertical="center" wrapText="1"/>
    </xf>
    <xf numFmtId="0" fontId="45" fillId="7" borderId="72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/>
    </xf>
    <xf numFmtId="0" fontId="45" fillId="3" borderId="121" xfId="0" applyFont="1" applyFill="1" applyBorder="1" applyAlignment="1">
      <alignment horizontal="center" vertical="center"/>
    </xf>
    <xf numFmtId="0" fontId="45" fillId="3" borderId="118" xfId="0" applyFont="1" applyFill="1" applyBorder="1" applyAlignment="1">
      <alignment horizontal="center" vertical="center"/>
    </xf>
    <xf numFmtId="0" fontId="36" fillId="3" borderId="231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5" fillId="3" borderId="49" xfId="0" applyFont="1" applyFill="1" applyBorder="1" applyAlignment="1">
      <alignment horizontal="center" vertical="center"/>
    </xf>
    <xf numFmtId="0" fontId="45" fillId="3" borderId="117" xfId="0" applyFont="1" applyFill="1" applyBorder="1" applyAlignment="1">
      <alignment horizontal="center" vertical="center"/>
    </xf>
    <xf numFmtId="0" fontId="45" fillId="3" borderId="72" xfId="0" applyFont="1" applyFill="1" applyBorder="1" applyAlignment="1">
      <alignment horizontal="center" vertical="center"/>
    </xf>
    <xf numFmtId="0" fontId="32" fillId="3" borderId="136" xfId="0" applyFont="1" applyFill="1" applyBorder="1" applyAlignment="1">
      <alignment horizontal="center" vertical="center"/>
    </xf>
    <xf numFmtId="166" fontId="41" fillId="3" borderId="4" xfId="0" applyNumberFormat="1" applyFont="1" applyFill="1" applyBorder="1" applyAlignment="1">
      <alignment horizontal="center" vertical="center"/>
    </xf>
    <xf numFmtId="166" fontId="35" fillId="3" borderId="5" xfId="1" applyNumberFormat="1" applyFont="1" applyFill="1" applyBorder="1" applyAlignment="1" applyProtection="1">
      <alignment horizontal="center" vertical="center"/>
    </xf>
    <xf numFmtId="166" fontId="41" fillId="3" borderId="23" xfId="1" applyNumberFormat="1" applyFont="1" applyFill="1" applyBorder="1" applyAlignment="1" applyProtection="1">
      <alignment horizontal="centerContinuous" vertical="center"/>
    </xf>
    <xf numFmtId="166" fontId="35" fillId="3" borderId="120" xfId="0" applyNumberFormat="1" applyFont="1" applyFill="1" applyBorder="1" applyAlignment="1">
      <alignment horizontal="centerContinuous" vertical="center"/>
    </xf>
    <xf numFmtId="166" fontId="41" fillId="3" borderId="55" xfId="1" applyNumberFormat="1" applyFont="1" applyFill="1" applyBorder="1" applyAlignment="1" applyProtection="1">
      <alignment horizontal="center" vertical="center"/>
    </xf>
    <xf numFmtId="166" fontId="41" fillId="3" borderId="44" xfId="1" applyNumberFormat="1" applyFont="1" applyFill="1" applyBorder="1" applyAlignment="1" applyProtection="1">
      <alignment horizontal="center" vertical="center"/>
    </xf>
    <xf numFmtId="0" fontId="32" fillId="3" borderId="43" xfId="0" applyFont="1" applyFill="1" applyBorder="1" applyAlignment="1">
      <alignment horizontal="center" vertical="center"/>
    </xf>
    <xf numFmtId="166" fontId="32" fillId="3" borderId="90" xfId="0" applyNumberFormat="1" applyFont="1" applyFill="1" applyBorder="1" applyAlignment="1">
      <alignment horizontal="center" vertical="center"/>
    </xf>
    <xf numFmtId="166" fontId="41" fillId="3" borderId="52" xfId="1" applyNumberFormat="1" applyFont="1" applyFill="1" applyBorder="1" applyAlignment="1" applyProtection="1">
      <alignment horizontal="center"/>
    </xf>
    <xf numFmtId="166" fontId="35" fillId="3" borderId="103" xfId="1" applyNumberFormat="1" applyFont="1" applyFill="1" applyBorder="1" applyAlignment="1" applyProtection="1">
      <alignment horizontal="center"/>
    </xf>
    <xf numFmtId="166" fontId="35" fillId="3" borderId="52" xfId="1" applyNumberFormat="1" applyFont="1" applyFill="1" applyBorder="1" applyAlignment="1" applyProtection="1">
      <alignment horizontal="center"/>
    </xf>
    <xf numFmtId="166" fontId="32" fillId="3" borderId="53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35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167" fontId="36" fillId="0" borderId="0" xfId="0" applyNumberFormat="1" applyFont="1" applyAlignment="1">
      <alignment horizontal="left" vertical="center" inden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Continuous" vertical="center" wrapText="1"/>
    </xf>
    <xf numFmtId="0" fontId="92" fillId="0" borderId="0" xfId="0" applyFont="1" applyAlignment="1">
      <alignment vertical="center"/>
    </xf>
    <xf numFmtId="167" fontId="36" fillId="0" borderId="0" xfId="0" applyNumberFormat="1" applyFont="1" applyAlignment="1">
      <alignment horizontal="center" vertical="center"/>
    </xf>
    <xf numFmtId="167" fontId="36" fillId="2" borderId="0" xfId="0" applyNumberFormat="1" applyFont="1" applyFill="1" applyAlignment="1">
      <alignment horizontal="center" vertical="center"/>
    </xf>
    <xf numFmtId="0" fontId="32" fillId="2" borderId="232" xfId="0" applyFont="1" applyFill="1" applyBorder="1" applyAlignment="1">
      <alignment wrapText="1"/>
    </xf>
    <xf numFmtId="0" fontId="92" fillId="2" borderId="0" xfId="0" applyFont="1" applyFill="1" applyAlignment="1">
      <alignment vertical="center"/>
    </xf>
    <xf numFmtId="0" fontId="54" fillId="2" borderId="0" xfId="0" applyFont="1" applyFill="1" applyAlignment="1">
      <alignment vertical="center"/>
    </xf>
    <xf numFmtId="0" fontId="32" fillId="7" borderId="63" xfId="0" applyFont="1" applyFill="1" applyBorder="1"/>
    <xf numFmtId="0" fontId="36" fillId="7" borderId="64" xfId="0" applyFont="1" applyFill="1" applyBorder="1" applyAlignment="1">
      <alignment horizontal="centerContinuous" vertical="center" wrapText="1"/>
    </xf>
    <xf numFmtId="0" fontId="36" fillId="7" borderId="137" xfId="0" applyFont="1" applyFill="1" applyBorder="1" applyAlignment="1">
      <alignment horizontal="centerContinuous" vertical="center" wrapText="1"/>
    </xf>
    <xf numFmtId="0" fontId="36" fillId="3" borderId="63" xfId="0" applyFont="1" applyFill="1" applyBorder="1" applyAlignment="1">
      <alignment horizontal="centerContinuous" vertical="center" wrapText="1"/>
    </xf>
    <xf numFmtId="0" fontId="34" fillId="2" borderId="0" xfId="0" applyFont="1" applyFill="1"/>
    <xf numFmtId="0" fontId="36" fillId="7" borderId="20" xfId="0" applyFont="1" applyFill="1" applyBorder="1" applyAlignment="1">
      <alignment horizontal="centerContinuous" vertical="center" wrapText="1"/>
    </xf>
    <xf numFmtId="0" fontId="36" fillId="7" borderId="18" xfId="0" applyFont="1" applyFill="1" applyBorder="1" applyAlignment="1">
      <alignment horizontal="centerContinuous" vertical="center" wrapText="1"/>
    </xf>
    <xf numFmtId="0" fontId="36" fillId="7" borderId="19" xfId="0" applyFont="1" applyFill="1" applyBorder="1" applyAlignment="1">
      <alignment horizontal="centerContinuous" vertical="center" wrapText="1"/>
    </xf>
    <xf numFmtId="0" fontId="32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 indent="2"/>
    </xf>
    <xf numFmtId="0" fontId="10" fillId="3" borderId="21" xfId="0" applyFont="1" applyFill="1" applyBorder="1" applyAlignment="1">
      <alignment horizontal="center" vertical="center" wrapText="1"/>
    </xf>
    <xf numFmtId="0" fontId="32" fillId="7" borderId="61" xfId="0" applyFont="1" applyFill="1" applyBorder="1"/>
    <xf numFmtId="0" fontId="32" fillId="7" borderId="121" xfId="0" applyFont="1" applyFill="1" applyBorder="1"/>
    <xf numFmtId="0" fontId="36" fillId="7" borderId="121" xfId="0" applyFont="1" applyFill="1" applyBorder="1" applyAlignment="1">
      <alignment horizontal="centerContinuous" vertical="center" wrapText="1"/>
    </xf>
    <xf numFmtId="0" fontId="36" fillId="7" borderId="72" xfId="0" applyFont="1" applyFill="1" applyBorder="1" applyAlignment="1">
      <alignment horizontal="centerContinuous" vertical="center" wrapText="1"/>
    </xf>
    <xf numFmtId="0" fontId="36" fillId="7" borderId="61" xfId="0" applyFont="1" applyFill="1" applyBorder="1" applyAlignment="1">
      <alignment horizontal="centerContinuous" vertical="center" wrapText="1"/>
    </xf>
    <xf numFmtId="0" fontId="32" fillId="7" borderId="121" xfId="0" applyFont="1" applyFill="1" applyBorder="1" applyAlignment="1">
      <alignment horizontal="center" vertical="center"/>
    </xf>
    <xf numFmtId="0" fontId="10" fillId="7" borderId="141" xfId="0" applyFont="1" applyFill="1" applyBorder="1" applyAlignment="1">
      <alignment horizontal="right" vertical="center" indent="2"/>
    </xf>
    <xf numFmtId="0" fontId="10" fillId="3" borderId="114" xfId="0" applyFont="1" applyFill="1" applyBorder="1" applyAlignment="1">
      <alignment horizontal="center" vertical="center" wrapText="1"/>
    </xf>
    <xf numFmtId="0" fontId="32" fillId="7" borderId="199" xfId="0" applyFont="1" applyFill="1" applyBorder="1"/>
    <xf numFmtId="0" fontId="32" fillId="7" borderId="200" xfId="0" applyFont="1" applyFill="1" applyBorder="1"/>
    <xf numFmtId="0" fontId="36" fillId="7" borderId="200" xfId="0" applyFont="1" applyFill="1" applyBorder="1" applyAlignment="1">
      <alignment horizontal="centerContinuous" vertical="center" wrapText="1"/>
    </xf>
    <xf numFmtId="0" fontId="36" fillId="7" borderId="251" xfId="0" applyFont="1" applyFill="1" applyBorder="1" applyAlignment="1">
      <alignment horizontal="centerContinuous" vertical="center" wrapText="1"/>
    </xf>
    <xf numFmtId="0" fontId="36" fillId="7" borderId="199" xfId="0" applyFont="1" applyFill="1" applyBorder="1" applyAlignment="1">
      <alignment horizontal="centerContinuous" vertical="center" wrapText="1"/>
    </xf>
    <xf numFmtId="0" fontId="32" fillId="7" borderId="200" xfId="0" applyFont="1" applyFill="1" applyBorder="1" applyAlignment="1">
      <alignment horizontal="center" vertical="center"/>
    </xf>
    <xf numFmtId="0" fontId="10" fillId="7" borderId="250" xfId="0" applyFont="1" applyFill="1" applyBorder="1" applyAlignment="1">
      <alignment horizontal="right" vertical="center" indent="2"/>
    </xf>
    <xf numFmtId="0" fontId="10" fillId="3" borderId="92" xfId="0" applyFont="1" applyFill="1" applyBorder="1" applyAlignment="1">
      <alignment horizontal="center" vertical="center" wrapText="1"/>
    </xf>
    <xf numFmtId="0" fontId="36" fillId="7" borderId="71" xfId="0" applyFont="1" applyFill="1" applyBorder="1" applyAlignment="1">
      <alignment horizontal="center" vertical="center"/>
    </xf>
    <xf numFmtId="0" fontId="36" fillId="7" borderId="4" xfId="0" applyFont="1" applyFill="1" applyBorder="1" applyAlignment="1">
      <alignment horizontal="center" vertical="center" wrapText="1"/>
    </xf>
    <xf numFmtId="0" fontId="45" fillId="7" borderId="4" xfId="0" applyFont="1" applyFill="1" applyBorder="1" applyAlignment="1">
      <alignment horizontal="center" vertical="center" wrapText="1"/>
    </xf>
    <xf numFmtId="0" fontId="45" fillId="7" borderId="5" xfId="0" applyFont="1" applyFill="1" applyBorder="1" applyAlignment="1">
      <alignment horizontal="center" vertical="center" wrapText="1"/>
    </xf>
    <xf numFmtId="0" fontId="36" fillId="7" borderId="98" xfId="0" applyFont="1" applyFill="1" applyBorder="1" applyAlignment="1">
      <alignment horizontal="centerContinuous" vertical="center" wrapText="1"/>
    </xf>
    <xf numFmtId="0" fontId="36" fillId="7" borderId="111" xfId="0" applyFont="1" applyFill="1" applyBorder="1" applyAlignment="1">
      <alignment horizontal="center" vertical="center" wrapText="1"/>
    </xf>
    <xf numFmtId="0" fontId="36" fillId="7" borderId="97" xfId="0" applyFont="1" applyFill="1" applyBorder="1" applyAlignment="1">
      <alignment horizontal="center" vertical="center" wrapText="1"/>
    </xf>
    <xf numFmtId="0" fontId="32" fillId="7" borderId="98" xfId="0" applyFont="1" applyFill="1" applyBorder="1" applyAlignment="1">
      <alignment horizontal="center" vertical="center" wrapText="1"/>
    </xf>
    <xf numFmtId="0" fontId="45" fillId="7" borderId="111" xfId="0" applyFont="1" applyFill="1" applyBorder="1" applyAlignment="1">
      <alignment horizontal="center" vertical="center" wrapText="1"/>
    </xf>
    <xf numFmtId="0" fontId="45" fillId="7" borderId="97" xfId="0" applyFont="1" applyFill="1" applyBorder="1" applyAlignment="1">
      <alignment horizontal="center" vertical="center" wrapText="1"/>
    </xf>
    <xf numFmtId="0" fontId="46" fillId="7" borderId="98" xfId="0" applyFont="1" applyFill="1" applyBorder="1" applyAlignment="1">
      <alignment horizontal="center" vertical="center" wrapText="1"/>
    </xf>
    <xf numFmtId="0" fontId="46" fillId="7" borderId="97" xfId="0" applyFont="1" applyFill="1" applyBorder="1" applyAlignment="1">
      <alignment horizontal="center" vertical="center" wrapText="1"/>
    </xf>
    <xf numFmtId="0" fontId="36" fillId="7" borderId="202" xfId="0" applyFont="1" applyFill="1" applyBorder="1" applyAlignment="1">
      <alignment horizontal="center" vertical="center" wrapText="1"/>
    </xf>
    <xf numFmtId="0" fontId="36" fillId="7" borderId="98" xfId="0" applyFont="1" applyFill="1" applyBorder="1" applyAlignment="1">
      <alignment horizontal="center" vertical="center" wrapText="1"/>
    </xf>
    <xf numFmtId="0" fontId="93" fillId="2" borderId="0" xfId="0" applyFont="1" applyFill="1"/>
    <xf numFmtId="0" fontId="91" fillId="2" borderId="0" xfId="0" applyFont="1" applyFill="1"/>
    <xf numFmtId="0" fontId="91" fillId="2" borderId="0" xfId="0" applyFont="1" applyFill="1" applyAlignment="1">
      <alignment horizontal="right" vertical="center"/>
    </xf>
    <xf numFmtId="0" fontId="91" fillId="0" borderId="0" xfId="0" applyFont="1" applyAlignment="1">
      <alignment horizontal="right" vertical="center"/>
    </xf>
    <xf numFmtId="0" fontId="91" fillId="0" borderId="218" xfId="0" applyFont="1" applyBorder="1" applyAlignment="1">
      <alignment horizontal="right" vertical="center"/>
    </xf>
    <xf numFmtId="0" fontId="91" fillId="3" borderId="218" xfId="0" applyFont="1" applyFill="1" applyBorder="1" applyAlignment="1">
      <alignment horizontal="right" vertical="center"/>
    </xf>
    <xf numFmtId="0" fontId="91" fillId="0" borderId="248" xfId="0" applyFont="1" applyBorder="1" applyAlignment="1">
      <alignment horizontal="right" vertical="center"/>
    </xf>
    <xf numFmtId="0" fontId="91" fillId="3" borderId="33" xfId="0" applyFont="1" applyFill="1" applyBorder="1" applyAlignment="1">
      <alignment horizontal="right" vertical="center"/>
    </xf>
    <xf numFmtId="0" fontId="32" fillId="2" borderId="223" xfId="0" applyFont="1" applyFill="1" applyBorder="1"/>
    <xf numFmtId="0" fontId="62" fillId="2" borderId="0" xfId="0" applyFont="1" applyFill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6" fillId="3" borderId="0" xfId="0" applyFont="1" applyFill="1" applyAlignment="1">
      <alignment horizontal="centerContinuous" vertical="center"/>
    </xf>
    <xf numFmtId="0" fontId="32" fillId="3" borderId="0" xfId="0" applyFont="1" applyFill="1" applyAlignment="1">
      <alignment horizontal="centerContinuous" vertical="center"/>
    </xf>
    <xf numFmtId="0" fontId="32" fillId="2" borderId="232" xfId="0" applyFont="1" applyFill="1" applyBorder="1" applyAlignment="1">
      <alignment vertical="center" wrapText="1"/>
    </xf>
    <xf numFmtId="0" fontId="36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/>
    </xf>
    <xf numFmtId="0" fontId="98" fillId="2" borderId="0" xfId="0" applyFont="1" applyFill="1" applyAlignment="1">
      <alignment horizontal="left"/>
    </xf>
    <xf numFmtId="0" fontId="36" fillId="7" borderId="64" xfId="0" applyFont="1" applyFill="1" applyBorder="1" applyAlignment="1">
      <alignment horizontal="center" vertical="center" wrapText="1"/>
    </xf>
    <xf numFmtId="0" fontId="36" fillId="7" borderId="124" xfId="0" applyFont="1" applyFill="1" applyBorder="1" applyAlignment="1">
      <alignment horizontal="center" vertical="center" wrapText="1"/>
    </xf>
    <xf numFmtId="0" fontId="36" fillId="3" borderId="183" xfId="0" applyFont="1" applyFill="1" applyBorder="1" applyAlignment="1">
      <alignment horizontal="center" vertical="center" wrapText="1"/>
    </xf>
    <xf numFmtId="0" fontId="32" fillId="7" borderId="56" xfId="0" applyFont="1" applyFill="1" applyBorder="1" applyAlignment="1">
      <alignment vertical="center"/>
    </xf>
    <xf numFmtId="0" fontId="45" fillId="7" borderId="57" xfId="0" applyFont="1" applyFill="1" applyBorder="1" applyAlignment="1">
      <alignment horizontal="centerContinuous" vertical="center"/>
    </xf>
    <xf numFmtId="0" fontId="45" fillId="7" borderId="57" xfId="0" applyFont="1" applyFill="1" applyBorder="1" applyAlignment="1">
      <alignment horizontal="right" vertical="center"/>
    </xf>
    <xf numFmtId="0" fontId="57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 vertical="center"/>
    </xf>
    <xf numFmtId="0" fontId="62" fillId="2" borderId="0" xfId="0" applyFont="1" applyFill="1" applyAlignment="1">
      <alignment horizontal="left"/>
    </xf>
    <xf numFmtId="0" fontId="94" fillId="2" borderId="0" xfId="0" applyFont="1" applyFill="1" applyAlignment="1">
      <alignment vertical="center"/>
    </xf>
    <xf numFmtId="0" fontId="45" fillId="7" borderId="59" xfId="0" applyFont="1" applyFill="1" applyBorder="1" applyAlignment="1">
      <alignment vertical="center" wrapText="1"/>
    </xf>
    <xf numFmtId="0" fontId="45" fillId="7" borderId="43" xfId="0" applyFont="1" applyFill="1" applyBorder="1" applyAlignment="1">
      <alignment vertical="center" wrapText="1"/>
    </xf>
    <xf numFmtId="0" fontId="45" fillId="7" borderId="43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Continuous" vertical="center"/>
    </xf>
    <xf numFmtId="0" fontId="55" fillId="2" borderId="0" xfId="0" applyFont="1" applyFill="1" applyAlignment="1">
      <alignment horizontal="centerContinuous" vertical="center"/>
    </xf>
    <xf numFmtId="0" fontId="45" fillId="7" borderId="38" xfId="0" applyFont="1" applyFill="1" applyBorder="1" applyAlignment="1">
      <alignment vertical="center" wrapText="1"/>
    </xf>
    <xf numFmtId="0" fontId="45" fillId="7" borderId="0" xfId="0" applyFont="1" applyFill="1" applyAlignment="1">
      <alignment vertical="center" wrapText="1"/>
    </xf>
    <xf numFmtId="0" fontId="45" fillId="7" borderId="0" xfId="0" applyFont="1" applyFill="1" applyAlignment="1">
      <alignment horizontal="right" vertical="center"/>
    </xf>
    <xf numFmtId="0" fontId="36" fillId="7" borderId="125" xfId="0" applyFont="1" applyFill="1" applyBorder="1" applyAlignment="1">
      <alignment horizontal="center" vertical="center" wrapText="1"/>
    </xf>
    <xf numFmtId="0" fontId="45" fillId="7" borderId="126" xfId="0" applyFont="1" applyFill="1" applyBorder="1" applyAlignment="1">
      <alignment horizontal="center" vertical="center" wrapText="1"/>
    </xf>
    <xf numFmtId="0" fontId="45" fillId="7" borderId="137" xfId="0" applyFont="1" applyFill="1" applyBorder="1" applyAlignment="1">
      <alignment horizontal="center" vertical="center" wrapText="1"/>
    </xf>
    <xf numFmtId="0" fontId="45" fillId="7" borderId="220" xfId="0" applyFont="1" applyFill="1" applyBorder="1" applyAlignment="1">
      <alignment horizontal="center" vertical="center" wrapText="1"/>
    </xf>
    <xf numFmtId="0" fontId="36" fillId="7" borderId="223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Continuous" vertical="top" wrapText="1"/>
    </xf>
    <xf numFmtId="0" fontId="45" fillId="2" borderId="0" xfId="0" applyFont="1" applyFill="1" applyAlignment="1">
      <alignment horizontal="centerContinuous" vertical="top"/>
    </xf>
    <xf numFmtId="0" fontId="45" fillId="2" borderId="0" xfId="0" applyFont="1" applyFill="1" applyAlignment="1">
      <alignment horizontal="centerContinuous" vertical="center" wrapText="1"/>
    </xf>
    <xf numFmtId="0" fontId="55" fillId="2" borderId="0" xfId="0" applyFont="1" applyFill="1" applyAlignment="1">
      <alignment horizontal="centerContinuous" vertical="center" wrapText="1"/>
    </xf>
    <xf numFmtId="0" fontId="44" fillId="2" borderId="0" xfId="0" applyFont="1" applyFill="1" applyAlignment="1">
      <alignment horizontal="right" vertical="center" indent="1"/>
    </xf>
    <xf numFmtId="0" fontId="44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horizontal="left" vertical="center" indent="1"/>
    </xf>
    <xf numFmtId="0" fontId="46" fillId="2" borderId="0" xfId="0" applyFont="1" applyFill="1" applyAlignment="1">
      <alignment horizontal="left" vertical="center" indent="1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right" vertical="center" indent="1"/>
    </xf>
    <xf numFmtId="0" fontId="94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left" vertical="center" indent="1"/>
    </xf>
    <xf numFmtId="0" fontId="55" fillId="2" borderId="0" xfId="0" applyFont="1" applyFill="1" applyAlignment="1">
      <alignment horizontal="center" vertical="center"/>
    </xf>
    <xf numFmtId="165" fontId="45" fillId="2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36" fillId="4" borderId="185" xfId="0" applyFont="1" applyFill="1" applyBorder="1" applyAlignment="1">
      <alignment horizontal="centerContinuous" vertical="center" wrapText="1"/>
    </xf>
    <xf numFmtId="0" fontId="36" fillId="4" borderId="186" xfId="0" applyFont="1" applyFill="1" applyBorder="1" applyAlignment="1">
      <alignment horizontal="centerContinuous" vertical="center" wrapText="1"/>
    </xf>
    <xf numFmtId="0" fontId="36" fillId="4" borderId="186" xfId="0" applyFont="1" applyFill="1" applyBorder="1" applyAlignment="1">
      <alignment horizontal="center" vertical="center" wrapText="1"/>
    </xf>
    <xf numFmtId="0" fontId="36" fillId="4" borderId="186" xfId="0" applyFont="1" applyFill="1" applyBorder="1" applyAlignment="1">
      <alignment horizontal="right" vertical="center"/>
    </xf>
    <xf numFmtId="0" fontId="36" fillId="3" borderId="237" xfId="0" applyFont="1" applyFill="1" applyBorder="1" applyAlignment="1">
      <alignment horizontal="centerContinuous" vertical="center" wrapText="1"/>
    </xf>
    <xf numFmtId="0" fontId="36" fillId="3" borderId="46" xfId="0" applyFont="1" applyFill="1" applyBorder="1" applyAlignment="1">
      <alignment horizontal="centerContinuous" vertical="center" wrapText="1"/>
    </xf>
    <xf numFmtId="0" fontId="56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right" vertical="center"/>
    </xf>
    <xf numFmtId="165" fontId="36" fillId="3" borderId="202" xfId="0" applyNumberFormat="1" applyFont="1" applyFill="1" applyBorder="1" applyAlignment="1">
      <alignment horizontal="center" vertical="center"/>
    </xf>
    <xf numFmtId="165" fontId="36" fillId="3" borderId="66" xfId="0" applyNumberFormat="1" applyFont="1" applyFill="1" applyBorder="1" applyAlignment="1">
      <alignment horizontal="center" vertical="center"/>
    </xf>
    <xf numFmtId="0" fontId="54" fillId="7" borderId="68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4" fillId="2" borderId="0" xfId="0" applyFont="1" applyFill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/>
    </xf>
    <xf numFmtId="166" fontId="36" fillId="0" borderId="0" xfId="1" applyNumberFormat="1" applyFont="1" applyFill="1" applyBorder="1" applyAlignment="1" applyProtection="1">
      <alignment horizontal="center" vertical="center"/>
    </xf>
    <xf numFmtId="0" fontId="44" fillId="2" borderId="0" xfId="0" applyFont="1" applyFill="1" applyAlignment="1">
      <alignment vertical="center"/>
    </xf>
    <xf numFmtId="165" fontId="36" fillId="3" borderId="247" xfId="0" applyNumberFormat="1" applyFont="1" applyFill="1" applyBorder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0" fontId="95" fillId="2" borderId="0" xfId="0" applyFont="1" applyFill="1" applyAlignment="1">
      <alignment horizontal="left" vertical="center"/>
    </xf>
    <xf numFmtId="0" fontId="56" fillId="2" borderId="0" xfId="0" applyFont="1" applyFill="1" applyAlignment="1">
      <alignment horizontal="centerContinuous" vertical="center"/>
    </xf>
    <xf numFmtId="0" fontId="95" fillId="2" borderId="0" xfId="0" applyFont="1" applyFill="1" applyAlignment="1">
      <alignment horizontal="left"/>
    </xf>
    <xf numFmtId="0" fontId="36" fillId="7" borderId="183" xfId="0" applyFont="1" applyFill="1" applyBorder="1" applyAlignment="1">
      <alignment horizontal="right" vertical="center" indent="1"/>
    </xf>
    <xf numFmtId="0" fontId="99" fillId="2" borderId="0" xfId="0" applyFont="1" applyFill="1" applyAlignment="1">
      <alignment horizontal="left"/>
    </xf>
    <xf numFmtId="0" fontId="36" fillId="7" borderId="63" xfId="0" applyFont="1" applyFill="1" applyBorder="1" applyAlignment="1">
      <alignment horizontal="center" vertical="center" wrapText="1"/>
    </xf>
    <xf numFmtId="0" fontId="36" fillId="7" borderId="230" xfId="0" applyFont="1" applyFill="1" applyBorder="1" applyAlignment="1">
      <alignment horizontal="center" vertical="center" wrapText="1"/>
    </xf>
    <xf numFmtId="0" fontId="36" fillId="7" borderId="220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Continuous" vertical="center" wrapText="1"/>
    </xf>
    <xf numFmtId="0" fontId="96" fillId="2" borderId="0" xfId="0" applyFont="1" applyFill="1" applyAlignment="1">
      <alignment horizontal="centerContinuous" vertical="center" wrapText="1"/>
    </xf>
    <xf numFmtId="0" fontId="32" fillId="2" borderId="0" xfId="0" applyFont="1" applyFill="1" applyAlignment="1">
      <alignment horizontal="right" vertical="center" indent="1"/>
    </xf>
    <xf numFmtId="0" fontId="97" fillId="2" borderId="0" xfId="0" applyFont="1" applyFill="1" applyAlignment="1">
      <alignment horizontal="right" vertical="center" indent="1"/>
    </xf>
    <xf numFmtId="0" fontId="97" fillId="2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2" fillId="2" borderId="93" xfId="0" applyFont="1" applyFill="1" applyBorder="1" applyAlignment="1">
      <alignment horizontal="left" vertical="center" indent="1"/>
    </xf>
    <xf numFmtId="0" fontId="32" fillId="2" borderId="51" xfId="0" applyFont="1" applyFill="1" applyBorder="1" applyAlignment="1">
      <alignment horizontal="left" vertical="center" indent="1"/>
    </xf>
    <xf numFmtId="0" fontId="35" fillId="2" borderId="32" xfId="0" applyFont="1" applyFill="1" applyBorder="1" applyAlignment="1">
      <alignment horizontal="center" vertical="center"/>
    </xf>
    <xf numFmtId="0" fontId="36" fillId="2" borderId="48" xfId="0" applyFont="1" applyFill="1" applyBorder="1" applyAlignment="1">
      <alignment horizontal="center" vertical="center"/>
    </xf>
    <xf numFmtId="0" fontId="100" fillId="2" borderId="0" xfId="0" applyFont="1" applyFill="1" applyAlignment="1">
      <alignment horizontal="center" vertical="center"/>
    </xf>
    <xf numFmtId="0" fontId="36" fillId="4" borderId="239" xfId="0" applyFont="1" applyFill="1" applyBorder="1" applyAlignment="1">
      <alignment horizontal="centerContinuous" vertical="center" wrapText="1"/>
    </xf>
    <xf numFmtId="0" fontId="36" fillId="3" borderId="240" xfId="0" applyFont="1" applyFill="1" applyBorder="1" applyAlignment="1">
      <alignment horizontal="center" vertical="center" wrapText="1"/>
    </xf>
    <xf numFmtId="3" fontId="36" fillId="3" borderId="241" xfId="0" applyNumberFormat="1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5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56" fillId="2" borderId="0" xfId="0" applyFont="1" applyFill="1" applyAlignment="1">
      <alignment vertical="center"/>
    </xf>
    <xf numFmtId="0" fontId="32" fillId="7" borderId="64" xfId="0" applyFont="1" applyFill="1" applyBorder="1" applyAlignment="1">
      <alignment horizontal="center" vertical="center"/>
    </xf>
    <xf numFmtId="0" fontId="36" fillId="7" borderId="217" xfId="0" applyFont="1" applyFill="1" applyBorder="1" applyAlignment="1">
      <alignment horizontal="right" vertical="center" indent="1"/>
    </xf>
    <xf numFmtId="14" fontId="32" fillId="3" borderId="140" xfId="0" applyNumberFormat="1" applyFont="1" applyFill="1" applyBorder="1" applyAlignment="1">
      <alignment horizontal="center" vertical="center"/>
    </xf>
    <xf numFmtId="0" fontId="57" fillId="2" borderId="0" xfId="0" applyFont="1" applyFill="1"/>
    <xf numFmtId="0" fontId="36" fillId="7" borderId="191" xfId="0" applyFont="1" applyFill="1" applyBorder="1" applyAlignment="1">
      <alignment horizontal="center" wrapText="1"/>
    </xf>
    <xf numFmtId="0" fontId="36" fillId="7" borderId="190" xfId="0" applyFont="1" applyFill="1" applyBorder="1" applyAlignment="1">
      <alignment horizontal="center" wrapText="1"/>
    </xf>
    <xf numFmtId="0" fontId="36" fillId="7" borderId="132" xfId="0" applyFont="1" applyFill="1" applyBorder="1" applyAlignment="1">
      <alignment vertical="center"/>
    </xf>
    <xf numFmtId="0" fontId="36" fillId="7" borderId="20" xfId="0" applyFont="1" applyFill="1" applyBorder="1" applyAlignment="1">
      <alignment vertical="center"/>
    </xf>
    <xf numFmtId="0" fontId="36" fillId="7" borderId="20" xfId="0" applyFont="1" applyFill="1" applyBorder="1" applyAlignment="1">
      <alignment horizontal="right" vertical="center"/>
    </xf>
    <xf numFmtId="0" fontId="36" fillId="7" borderId="57" xfId="0" applyFont="1" applyFill="1" applyBorder="1" applyAlignment="1">
      <alignment vertical="center"/>
    </xf>
    <xf numFmtId="0" fontId="36" fillId="7" borderId="168" xfId="0" applyFont="1" applyFill="1" applyBorder="1" applyAlignment="1">
      <alignment vertical="center"/>
    </xf>
    <xf numFmtId="0" fontId="32" fillId="7" borderId="58" xfId="0" applyFont="1" applyFill="1" applyBorder="1" applyAlignment="1">
      <alignment vertical="justify"/>
    </xf>
    <xf numFmtId="0" fontId="36" fillId="7" borderId="91" xfId="0" applyFont="1" applyFill="1" applyBorder="1" applyAlignment="1">
      <alignment horizontal="center"/>
    </xf>
    <xf numFmtId="0" fontId="36" fillId="7" borderId="193" xfId="0" applyFont="1" applyFill="1" applyBorder="1" applyAlignment="1">
      <alignment horizontal="center" vertical="top" wrapText="1"/>
    </xf>
    <xf numFmtId="0" fontId="36" fillId="7" borderId="194" xfId="0" applyFont="1" applyFill="1" applyBorder="1" applyAlignment="1">
      <alignment horizontal="center" vertical="top" wrapText="1"/>
    </xf>
    <xf numFmtId="0" fontId="36" fillId="7" borderId="195" xfId="0" applyFont="1" applyFill="1" applyBorder="1" applyAlignment="1">
      <alignment horizontal="center" vertical="center" textRotation="90" wrapText="1"/>
    </xf>
    <xf numFmtId="0" fontId="36" fillId="7" borderId="196" xfId="0" applyFont="1" applyFill="1" applyBorder="1" applyAlignment="1">
      <alignment horizontal="center" vertical="center" textRotation="90" wrapText="1"/>
    </xf>
    <xf numFmtId="0" fontId="36" fillId="7" borderId="229" xfId="0" applyFont="1" applyFill="1" applyBorder="1" applyAlignment="1">
      <alignment horizontal="center" vertical="center" textRotation="90" wrapText="1"/>
    </xf>
    <xf numFmtId="0" fontId="45" fillId="7" borderId="245" xfId="0" applyFont="1" applyFill="1" applyBorder="1" applyAlignment="1">
      <alignment horizontal="center" vertical="center" textRotation="90" wrapText="1"/>
    </xf>
    <xf numFmtId="0" fontId="36" fillId="7" borderId="182" xfId="0" applyFont="1" applyFill="1" applyBorder="1" applyAlignment="1">
      <alignment horizontal="center" vertical="top"/>
    </xf>
    <xf numFmtId="0" fontId="45" fillId="2" borderId="0" xfId="0" applyFont="1" applyFill="1"/>
    <xf numFmtId="0" fontId="48" fillId="2" borderId="0" xfId="0" applyFont="1" applyFill="1"/>
    <xf numFmtId="0" fontId="51" fillId="2" borderId="0" xfId="0" applyFont="1" applyFill="1" applyAlignment="1">
      <alignment horizontal="left" vertical="center"/>
    </xf>
    <xf numFmtId="0" fontId="32" fillId="18" borderId="64" xfId="0" applyFont="1" applyFill="1" applyBorder="1"/>
    <xf numFmtId="0" fontId="32" fillId="18" borderId="64" xfId="0" applyFont="1" applyFill="1" applyBorder="1" applyAlignment="1">
      <alignment horizontal="center" vertical="center"/>
    </xf>
    <xf numFmtId="0" fontId="44" fillId="18" borderId="64" xfId="0" applyFont="1" applyFill="1" applyBorder="1" applyAlignment="1">
      <alignment horizontal="right" vertical="center"/>
    </xf>
    <xf numFmtId="0" fontId="32" fillId="7" borderId="124" xfId="0" applyFont="1" applyFill="1" applyBorder="1"/>
    <xf numFmtId="0" fontId="62" fillId="2" borderId="0" xfId="0" applyFont="1" applyFill="1"/>
    <xf numFmtId="0" fontId="65" fillId="2" borderId="0" xfId="0" applyFont="1" applyFill="1"/>
    <xf numFmtId="0" fontId="45" fillId="7" borderId="248" xfId="0" applyFont="1" applyFill="1" applyBorder="1" applyAlignment="1">
      <alignment horizontal="center" vertical="center" wrapText="1"/>
    </xf>
    <xf numFmtId="0" fontId="44" fillId="0" borderId="0" xfId="0" applyFont="1"/>
    <xf numFmtId="0" fontId="103" fillId="2" borderId="0" xfId="0" applyFont="1" applyFill="1" applyAlignment="1">
      <alignment horizontal="left" vertical="top" indent="1"/>
    </xf>
    <xf numFmtId="0" fontId="36" fillId="2" borderId="0" xfId="0" applyFont="1" applyFill="1" applyAlignment="1">
      <alignment horizontal="left" vertical="center" wrapText="1"/>
    </xf>
    <xf numFmtId="0" fontId="103" fillId="2" borderId="0" xfId="0" applyFont="1" applyFill="1" applyAlignment="1">
      <alignment horizontal="centerContinuous" vertical="center" wrapText="1"/>
    </xf>
    <xf numFmtId="0" fontId="36" fillId="7" borderId="62" xfId="0" applyFont="1" applyFill="1" applyBorder="1" applyAlignment="1">
      <alignment horizontal="right" vertical="center" wrapText="1" indent="1"/>
    </xf>
    <xf numFmtId="0" fontId="36" fillId="7" borderId="56" xfId="0" applyFont="1" applyFill="1" applyBorder="1" applyAlignment="1">
      <alignment horizontal="right" vertical="center" wrapText="1"/>
    </xf>
    <xf numFmtId="0" fontId="36" fillId="7" borderId="58" xfId="0" applyFont="1" applyFill="1" applyBorder="1" applyAlignment="1">
      <alignment horizontal="center" vertical="center" wrapText="1"/>
    </xf>
    <xf numFmtId="14" fontId="35" fillId="0" borderId="0" xfId="0" applyNumberFormat="1" applyFont="1" applyAlignment="1">
      <alignment horizontal="center" vertical="center"/>
    </xf>
    <xf numFmtId="0" fontId="36" fillId="7" borderId="63" xfId="0" applyFont="1" applyFill="1" applyBorder="1" applyAlignment="1">
      <alignment horizontal="center" vertical="center"/>
    </xf>
    <xf numFmtId="0" fontId="45" fillId="3" borderId="223" xfId="0" applyFont="1" applyFill="1" applyBorder="1" applyAlignment="1">
      <alignment horizontal="center"/>
    </xf>
    <xf numFmtId="0" fontId="32" fillId="7" borderId="153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2" fillId="7" borderId="61" xfId="0" applyFont="1" applyFill="1" applyBorder="1" applyAlignment="1">
      <alignment horizontal="center" vertical="center" wrapText="1"/>
    </xf>
    <xf numFmtId="0" fontId="47" fillId="0" borderId="0" xfId="0" applyFont="1"/>
    <xf numFmtId="0" fontId="32" fillId="7" borderId="61" xfId="0" applyFont="1" applyFill="1" applyBorder="1" applyAlignment="1">
      <alignment horizontal="center" vertical="center"/>
    </xf>
    <xf numFmtId="0" fontId="32" fillId="7" borderId="199" xfId="0" applyFont="1" applyFill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/>
    </xf>
    <xf numFmtId="0" fontId="36" fillId="3" borderId="223" xfId="0" applyFont="1" applyFill="1" applyBorder="1" applyAlignment="1">
      <alignment horizontal="center"/>
    </xf>
    <xf numFmtId="0" fontId="32" fillId="7" borderId="100" xfId="0" applyFont="1" applyFill="1" applyBorder="1" applyAlignment="1">
      <alignment horizontal="center" vertical="center"/>
    </xf>
    <xf numFmtId="0" fontId="32" fillId="7" borderId="144" xfId="0" applyFont="1" applyFill="1" applyBorder="1" applyAlignment="1">
      <alignment horizontal="center" vertical="center"/>
    </xf>
    <xf numFmtId="0" fontId="32" fillId="7" borderId="144" xfId="0" applyFont="1" applyFill="1" applyBorder="1" applyAlignment="1">
      <alignment horizontal="center" vertical="center" wrapText="1"/>
    </xf>
    <xf numFmtId="0" fontId="109" fillId="7" borderId="145" xfId="4" applyFont="1" applyFill="1" applyBorder="1" applyAlignment="1" applyProtection="1">
      <alignment horizontal="center" vertical="center" wrapText="1"/>
    </xf>
    <xf numFmtId="0" fontId="102" fillId="0" borderId="0" xfId="4" applyFont="1" applyFill="1" applyBorder="1" applyAlignment="1" applyProtection="1">
      <alignment horizontal="center" vertical="center" wrapText="1"/>
    </xf>
    <xf numFmtId="0" fontId="32" fillId="7" borderId="191" xfId="0" applyFont="1" applyFill="1" applyBorder="1" applyAlignment="1">
      <alignment horizontal="center" vertical="center" wrapText="1"/>
    </xf>
    <xf numFmtId="0" fontId="36" fillId="3" borderId="58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/>
    </xf>
    <xf numFmtId="0" fontId="32" fillId="7" borderId="145" xfId="0" applyFont="1" applyFill="1" applyBorder="1" applyAlignment="1">
      <alignment horizontal="center" vertical="center"/>
    </xf>
    <xf numFmtId="0" fontId="32" fillId="3" borderId="163" xfId="0" applyFont="1" applyFill="1" applyBorder="1" applyAlignment="1">
      <alignment horizontal="center"/>
    </xf>
    <xf numFmtId="0" fontId="92" fillId="0" borderId="0" xfId="0" applyFont="1" applyAlignment="1">
      <alignment vertical="top"/>
    </xf>
    <xf numFmtId="0" fontId="36" fillId="7" borderId="64" xfId="0" applyFont="1" applyFill="1" applyBorder="1" applyAlignment="1">
      <alignment horizontal="center" vertical="center"/>
    </xf>
    <xf numFmtId="0" fontId="36" fillId="7" borderId="124" xfId="0" applyFont="1" applyFill="1" applyBorder="1" applyAlignment="1">
      <alignment horizontal="center" vertical="center"/>
    </xf>
    <xf numFmtId="0" fontId="32" fillId="7" borderId="15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32" fillId="7" borderId="243" xfId="0" applyFont="1" applyFill="1" applyBorder="1" applyAlignment="1">
      <alignment horizontal="center" vertical="center" wrapText="1"/>
    </xf>
    <xf numFmtId="0" fontId="36" fillId="3" borderId="7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/>
    </xf>
    <xf numFmtId="0" fontId="32" fillId="3" borderId="146" xfId="0" applyFont="1" applyFill="1" applyBorder="1" applyAlignment="1">
      <alignment horizontal="center"/>
    </xf>
    <xf numFmtId="16" fontId="32" fillId="0" borderId="0" xfId="0" applyNumberFormat="1" applyFont="1"/>
    <xf numFmtId="0" fontId="45" fillId="7" borderId="64" xfId="0" applyFont="1" applyFill="1" applyBorder="1" applyAlignment="1">
      <alignment horizontal="center" vertical="center"/>
    </xf>
    <xf numFmtId="0" fontId="67" fillId="0" borderId="0" xfId="0" applyFont="1"/>
    <xf numFmtId="0" fontId="32" fillId="7" borderId="191" xfId="0" applyFont="1" applyFill="1" applyBorder="1"/>
    <xf numFmtId="0" fontId="32" fillId="7" borderId="226" xfId="0" applyFont="1" applyFill="1" applyBorder="1"/>
    <xf numFmtId="0" fontId="36" fillId="7" borderId="226" xfId="0" applyFont="1" applyFill="1" applyBorder="1" applyAlignment="1">
      <alignment horizontal="center"/>
    </xf>
    <xf numFmtId="0" fontId="32" fillId="7" borderId="193" xfId="0" applyFont="1" applyFill="1" applyBorder="1"/>
    <xf numFmtId="0" fontId="46" fillId="0" borderId="0" xfId="0" applyFont="1"/>
    <xf numFmtId="0" fontId="33" fillId="2" borderId="0" xfId="0" applyFont="1" applyFill="1" applyAlignment="1">
      <alignment vertical="center"/>
    </xf>
    <xf numFmtId="0" fontId="35" fillId="7" borderId="202" xfId="0" applyFont="1" applyFill="1" applyBorder="1" applyAlignment="1">
      <alignment horizontal="right"/>
    </xf>
    <xf numFmtId="0" fontId="35" fillId="7" borderId="122" xfId="0" applyFont="1" applyFill="1" applyBorder="1" applyAlignment="1">
      <alignment horizontal="right" vertical="center"/>
    </xf>
    <xf numFmtId="167" fontId="36" fillId="3" borderId="12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35" fillId="7" borderId="65" xfId="0" applyFont="1" applyFill="1" applyBorder="1" applyAlignment="1">
      <alignment horizontal="right" vertical="center"/>
    </xf>
    <xf numFmtId="0" fontId="36" fillId="3" borderId="63" xfId="0" applyFont="1" applyFill="1" applyBorder="1" applyAlignment="1">
      <alignment horizontal="left" vertical="center"/>
    </xf>
    <xf numFmtId="0" fontId="37" fillId="3" borderId="64" xfId="0" applyFont="1" applyFill="1" applyBorder="1" applyAlignment="1">
      <alignment horizontal="centerContinuous" vertical="center" wrapText="1"/>
    </xf>
    <xf numFmtId="0" fontId="32" fillId="3" borderId="124" xfId="0" applyFont="1" applyFill="1" applyBorder="1" applyAlignment="1">
      <alignment horizontal="centerContinuous" vertical="center" wrapText="1"/>
    </xf>
    <xf numFmtId="0" fontId="38" fillId="7" borderId="65" xfId="0" applyFont="1" applyFill="1" applyBorder="1" applyAlignment="1">
      <alignment horizontal="right" vertical="center"/>
    </xf>
    <xf numFmtId="0" fontId="35" fillId="7" borderId="222" xfId="0" applyFont="1" applyFill="1" applyBorder="1" applyAlignment="1">
      <alignment horizontal="right" vertical="center"/>
    </xf>
    <xf numFmtId="14" fontId="37" fillId="3" borderId="127" xfId="0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horizontal="left" vertical="center"/>
    </xf>
    <xf numFmtId="0" fontId="35" fillId="7" borderId="67" xfId="0" applyFont="1" applyFill="1" applyBorder="1" applyAlignment="1">
      <alignment horizontal="right" vertical="center" wrapText="1"/>
    </xf>
    <xf numFmtId="0" fontId="35" fillId="7" borderId="182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7" fillId="2" borderId="128" xfId="0" applyFont="1" applyFill="1" applyBorder="1"/>
    <xf numFmtId="0" fontId="36" fillId="2" borderId="69" xfId="0" applyFont="1" applyFill="1" applyBorder="1" applyAlignment="1">
      <alignment horizontal="center"/>
    </xf>
    <xf numFmtId="0" fontId="36" fillId="2" borderId="0" xfId="0" applyFont="1" applyFill="1" applyAlignment="1">
      <alignment horizontal="left"/>
    </xf>
    <xf numFmtId="0" fontId="43" fillId="2" borderId="0" xfId="0" applyFont="1" applyFill="1" applyAlignment="1">
      <alignment wrapText="1"/>
    </xf>
    <xf numFmtId="0" fontId="36" fillId="0" borderId="30" xfId="0" applyFont="1" applyBorder="1" applyAlignment="1">
      <alignment vertical="center" wrapText="1"/>
    </xf>
    <xf numFmtId="0" fontId="35" fillId="0" borderId="69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6" fillId="0" borderId="31" xfId="0" applyFont="1" applyBorder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0" fontId="38" fillId="0" borderId="69" xfId="0" applyFont="1" applyBorder="1" applyAlignment="1">
      <alignment horizontal="center" vertical="center"/>
    </xf>
    <xf numFmtId="0" fontId="32" fillId="2" borderId="0" xfId="0" applyFont="1" applyFill="1" applyAlignment="1">
      <alignment horizontal="left" vertical="center"/>
    </xf>
    <xf numFmtId="0" fontId="45" fillId="0" borderId="234" xfId="0" applyFont="1" applyBorder="1" applyAlignment="1">
      <alignment vertical="center" wrapText="1"/>
    </xf>
    <xf numFmtId="0" fontId="46" fillId="2" borderId="0" xfId="0" applyFont="1" applyFill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14" fontId="32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 horizontal="right"/>
    </xf>
    <xf numFmtId="0" fontId="32" fillId="0" borderId="0" xfId="0" applyFont="1" applyAlignment="1">
      <alignment wrapText="1"/>
    </xf>
    <xf numFmtId="0" fontId="32" fillId="2" borderId="0" xfId="0" applyFont="1" applyFill="1" applyAlignment="1">
      <alignment horizontal="left"/>
    </xf>
    <xf numFmtId="0" fontId="38" fillId="2" borderId="232" xfId="0" applyFont="1" applyFill="1" applyBorder="1" applyAlignment="1">
      <alignment vertical="center" wrapText="1"/>
    </xf>
    <xf numFmtId="0" fontId="36" fillId="3" borderId="225" xfId="0" applyFont="1" applyFill="1" applyBorder="1" applyAlignment="1">
      <alignment horizontal="left" vertical="center" indent="1"/>
    </xf>
    <xf numFmtId="0" fontId="55" fillId="0" borderId="0" xfId="0" applyFont="1" applyAlignment="1">
      <alignment horizontal="left" vertical="center" indent="1"/>
    </xf>
    <xf numFmtId="0" fontId="33" fillId="2" borderId="0" xfId="0" applyFont="1" applyFill="1" applyAlignment="1">
      <alignment horizontal="left" vertical="center"/>
    </xf>
    <xf numFmtId="0" fontId="36" fillId="2" borderId="60" xfId="0" applyFont="1" applyFill="1" applyBorder="1" applyAlignment="1">
      <alignment horizontal="centerContinuous" vertical="center"/>
    </xf>
    <xf numFmtId="0" fontId="32" fillId="2" borderId="60" xfId="0" applyFont="1" applyFill="1" applyBorder="1" applyAlignment="1">
      <alignment horizontal="centerContinuous" vertical="center"/>
    </xf>
    <xf numFmtId="0" fontId="32" fillId="7" borderId="205" xfId="0" applyFont="1" applyFill="1" applyBorder="1" applyAlignment="1">
      <alignment vertical="center"/>
    </xf>
    <xf numFmtId="0" fontId="36" fillId="3" borderId="124" xfId="0" applyFont="1" applyFill="1" applyBorder="1" applyAlignment="1">
      <alignment horizontal="center" vertical="center" wrapText="1"/>
    </xf>
    <xf numFmtId="14" fontId="32" fillId="3" borderId="201" xfId="0" applyNumberFormat="1" applyFont="1" applyFill="1" applyBorder="1" applyAlignment="1">
      <alignment horizontal="center" vertical="center"/>
    </xf>
    <xf numFmtId="49" fontId="32" fillId="2" borderId="0" xfId="0" applyNumberFormat="1" applyFont="1" applyFill="1" applyAlignment="1">
      <alignment vertical="center"/>
    </xf>
    <xf numFmtId="0" fontId="45" fillId="7" borderId="15" xfId="0" applyFont="1" applyFill="1" applyBorder="1" applyAlignment="1">
      <alignment horizontal="center" vertical="center" wrapText="1"/>
    </xf>
    <xf numFmtId="0" fontId="45" fillId="7" borderId="131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left" vertical="center" wrapText="1"/>
    </xf>
    <xf numFmtId="0" fontId="36" fillId="2" borderId="82" xfId="0" applyFont="1" applyFill="1" applyBorder="1" applyAlignment="1">
      <alignment vertical="center" wrapText="1"/>
    </xf>
    <xf numFmtId="0" fontId="36" fillId="2" borderId="203" xfId="0" applyFont="1" applyFill="1" applyBorder="1" applyAlignment="1">
      <alignment vertical="center" wrapText="1"/>
    </xf>
    <xf numFmtId="14" fontId="32" fillId="2" borderId="15" xfId="0" applyNumberFormat="1" applyFont="1" applyFill="1" applyBorder="1" applyAlignment="1">
      <alignment horizontal="center" vertical="center"/>
    </xf>
    <xf numFmtId="0" fontId="32" fillId="2" borderId="131" xfId="0" applyFont="1" applyFill="1" applyBorder="1" applyAlignment="1">
      <alignment horizontal="center" vertical="center"/>
    </xf>
    <xf numFmtId="0" fontId="36" fillId="3" borderId="235" xfId="0" applyFont="1" applyFill="1" applyBorder="1" applyAlignment="1">
      <alignment horizontal="center" vertical="center"/>
    </xf>
    <xf numFmtId="0" fontId="36" fillId="2" borderId="236" xfId="0" applyFont="1" applyFill="1" applyBorder="1" applyAlignment="1">
      <alignment horizontal="center" vertical="center"/>
    </xf>
    <xf numFmtId="0" fontId="32" fillId="2" borderId="206" xfId="0" applyFont="1" applyFill="1" applyBorder="1" applyAlignment="1">
      <alignment horizontal="center" vertical="center"/>
    </xf>
    <xf numFmtId="0" fontId="32" fillId="2" borderId="206" xfId="0" applyFont="1" applyFill="1" applyBorder="1" applyAlignment="1">
      <alignment vertical="center"/>
    </xf>
    <xf numFmtId="0" fontId="40" fillId="2" borderId="0" xfId="0" applyFont="1" applyFill="1" applyAlignment="1">
      <alignment vertical="center"/>
    </xf>
    <xf numFmtId="0" fontId="52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232" xfId="0" applyFill="1" applyBorder="1" applyAlignment="1">
      <alignment horizontal="center" vertical="center" wrapText="1"/>
    </xf>
    <xf numFmtId="0" fontId="15" fillId="3" borderId="225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2" borderId="23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60" xfId="0" applyFont="1" applyFill="1" applyBorder="1" applyAlignment="1">
      <alignment horizontal="left"/>
    </xf>
    <xf numFmtId="0" fontId="0" fillId="7" borderId="19" xfId="0" applyFill="1" applyBorder="1" applyAlignment="1">
      <alignment vertical="center"/>
    </xf>
    <xf numFmtId="0" fontId="0" fillId="7" borderId="20" xfId="0" applyFill="1" applyBorder="1"/>
    <xf numFmtId="0" fontId="0" fillId="7" borderId="20" xfId="0" applyFill="1" applyBorder="1" applyAlignment="1">
      <alignment vertical="center"/>
    </xf>
    <xf numFmtId="0" fontId="15" fillId="7" borderId="21" xfId="0" applyFont="1" applyFill="1" applyBorder="1" applyAlignment="1">
      <alignment horizontal="right" vertical="center" indent="1"/>
    </xf>
    <xf numFmtId="14" fontId="52" fillId="3" borderId="125" xfId="0" applyNumberFormat="1" applyFont="1" applyFill="1" applyBorder="1" applyAlignment="1">
      <alignment horizontal="center" vertical="center"/>
    </xf>
    <xf numFmtId="14" fontId="52" fillId="3" borderId="127" xfId="0" applyNumberFormat="1" applyFont="1" applyFill="1" applyBorder="1" applyAlignment="1">
      <alignment horizontal="center" vertical="center"/>
    </xf>
    <xf numFmtId="14" fontId="52" fillId="2" borderId="43" xfId="0" applyNumberFormat="1" applyFont="1" applyFill="1" applyBorder="1" applyAlignment="1">
      <alignment horizontal="center" vertical="center"/>
    </xf>
    <xf numFmtId="0" fontId="0" fillId="7" borderId="153" xfId="0" applyFill="1" applyBorder="1" applyAlignment="1">
      <alignment horizontal="left" vertical="center"/>
    </xf>
    <xf numFmtId="0" fontId="10" fillId="7" borderId="60" xfId="0" applyFont="1" applyFill="1" applyBorder="1" applyAlignment="1">
      <alignment horizontal="right" vertical="center" wrapText="1"/>
    </xf>
    <xf numFmtId="0" fontId="0" fillId="7" borderId="60" xfId="0" applyFill="1" applyBorder="1" applyAlignment="1">
      <alignment vertical="center"/>
    </xf>
    <xf numFmtId="0" fontId="0" fillId="7" borderId="121" xfId="0" applyFill="1" applyBorder="1" applyAlignment="1">
      <alignment vertical="center"/>
    </xf>
    <xf numFmtId="0" fontId="10" fillId="7" borderId="76" xfId="0" applyFont="1" applyFill="1" applyBorder="1" applyAlignment="1">
      <alignment horizontal="right" vertical="center"/>
    </xf>
    <xf numFmtId="0" fontId="10" fillId="7" borderId="60" xfId="0" applyFont="1" applyFill="1" applyBorder="1" applyAlignment="1">
      <alignment horizontal="right" vertical="center"/>
    </xf>
    <xf numFmtId="0" fontId="10" fillId="7" borderId="20" xfId="0" applyFont="1" applyFill="1" applyBorder="1" applyAlignment="1">
      <alignment horizontal="right" vertical="center" indent="2"/>
    </xf>
    <xf numFmtId="0" fontId="10" fillId="3" borderId="17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0" fillId="7" borderId="60" xfId="0" applyFont="1" applyFill="1" applyBorder="1" applyAlignment="1">
      <alignment horizontal="right" vertical="center" indent="2"/>
    </xf>
    <xf numFmtId="0" fontId="10" fillId="3" borderId="45" xfId="0" applyFont="1" applyFill="1" applyBorder="1" applyAlignment="1">
      <alignment horizontal="center" vertical="center" wrapText="1"/>
    </xf>
    <xf numFmtId="0" fontId="0" fillId="7" borderId="38" xfId="0" applyFill="1" applyBorder="1" applyAlignment="1">
      <alignment horizontal="left" vertical="center"/>
    </xf>
    <xf numFmtId="0" fontId="10" fillId="7" borderId="0" xfId="0" applyFont="1" applyFill="1" applyAlignment="1">
      <alignment horizontal="right" vertical="center" wrapText="1"/>
    </xf>
    <xf numFmtId="0" fontId="0" fillId="7" borderId="0" xfId="0" applyFill="1" applyAlignment="1">
      <alignment vertical="center"/>
    </xf>
    <xf numFmtId="0" fontId="0" fillId="7" borderId="80" xfId="0" applyFill="1" applyBorder="1" applyAlignment="1">
      <alignment vertical="center"/>
    </xf>
    <xf numFmtId="0" fontId="10" fillId="7" borderId="133" xfId="0" applyFont="1" applyFill="1" applyBorder="1" applyAlignment="1">
      <alignment horizontal="right"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right" vertical="center" indent="2"/>
    </xf>
    <xf numFmtId="0" fontId="10" fillId="3" borderId="197" xfId="0" applyFont="1" applyFill="1" applyBorder="1" applyAlignment="1">
      <alignment horizontal="center" vertical="center" wrapText="1"/>
    </xf>
    <xf numFmtId="0" fontId="0" fillId="2" borderId="56" xfId="0" applyFill="1" applyBorder="1" applyAlignment="1">
      <alignment vertical="center"/>
    </xf>
    <xf numFmtId="0" fontId="15" fillId="7" borderId="178" xfId="0" applyFont="1" applyFill="1" applyBorder="1" applyAlignment="1">
      <alignment horizontal="centerContinuous" vertical="center"/>
    </xf>
    <xf numFmtId="0" fontId="0" fillId="7" borderId="132" xfId="0" applyFill="1" applyBorder="1" applyAlignment="1">
      <alignment vertical="center"/>
    </xf>
    <xf numFmtId="0" fontId="4" fillId="7" borderId="20" xfId="0" applyFont="1" applyFill="1" applyBorder="1" applyAlignment="1">
      <alignment horizontal="centerContinuous" vertical="center"/>
    </xf>
    <xf numFmtId="0" fontId="0" fillId="7" borderId="21" xfId="0" applyFill="1" applyBorder="1" applyAlignment="1">
      <alignment vertical="center"/>
    </xf>
    <xf numFmtId="0" fontId="15" fillId="7" borderId="19" xfId="0" applyFont="1" applyFill="1" applyBorder="1" applyAlignment="1">
      <alignment horizontal="centerContinuous" vertical="center"/>
    </xf>
    <xf numFmtId="0" fontId="15" fillId="7" borderId="20" xfId="0" applyFont="1" applyFill="1" applyBorder="1" applyAlignment="1">
      <alignment horizontal="centerContinuous" vertical="center"/>
    </xf>
    <xf numFmtId="0" fontId="15" fillId="7" borderId="20" xfId="0" applyFont="1" applyFill="1" applyBorder="1" applyAlignment="1">
      <alignment horizontal="left" vertical="center"/>
    </xf>
    <xf numFmtId="0" fontId="0" fillId="2" borderId="59" xfId="0" applyFill="1" applyBorder="1" applyAlignment="1">
      <alignment vertical="center"/>
    </xf>
    <xf numFmtId="0" fontId="10" fillId="7" borderId="270" xfId="0" applyFont="1" applyFill="1" applyBorder="1" applyAlignment="1">
      <alignment horizontal="center" vertical="top" wrapText="1"/>
    </xf>
    <xf numFmtId="0" fontId="10" fillId="7" borderId="270" xfId="0" applyFont="1" applyFill="1" applyBorder="1" applyAlignment="1">
      <alignment horizontal="centerContinuous" vertical="center" wrapText="1"/>
    </xf>
    <xf numFmtId="0" fontId="10" fillId="7" borderId="271" xfId="0" applyFont="1" applyFill="1" applyBorder="1" applyAlignment="1">
      <alignment horizontal="center" vertical="center" wrapText="1"/>
    </xf>
    <xf numFmtId="0" fontId="15" fillId="7" borderId="245" xfId="0" applyFont="1" applyFill="1" applyBorder="1" applyAlignment="1">
      <alignment horizontal="center" vertical="center" wrapText="1"/>
    </xf>
    <xf numFmtId="0" fontId="15" fillId="7" borderId="270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44" fontId="0" fillId="3" borderId="4" xfId="0" applyNumberFormat="1" applyFill="1" applyBorder="1" applyAlignment="1">
      <alignment horizontal="right" vertical="center" indent="2"/>
    </xf>
    <xf numFmtId="168" fontId="0" fillId="3" borderId="4" xfId="0" applyNumberFormat="1" applyFill="1" applyBorder="1" applyAlignment="1">
      <alignment horizontal="right" vertical="center" indent="2"/>
    </xf>
    <xf numFmtId="44" fontId="0" fillId="3" borderId="2" xfId="0" applyNumberFormat="1" applyFill="1" applyBorder="1" applyAlignment="1">
      <alignment horizontal="right" vertical="center" indent="2"/>
    </xf>
    <xf numFmtId="168" fontId="0" fillId="3" borderId="2" xfId="0" applyNumberFormat="1" applyFill="1" applyBorder="1" applyAlignment="1">
      <alignment horizontal="right" vertical="center" indent="2"/>
    </xf>
    <xf numFmtId="0" fontId="15" fillId="2" borderId="93" xfId="0" applyFont="1" applyFill="1" applyBorder="1" applyAlignment="1">
      <alignment horizontal="right" vertical="center" indent="2"/>
    </xf>
    <xf numFmtId="0" fontId="0" fillId="2" borderId="14" xfId="0" applyFill="1" applyBorder="1" applyAlignment="1">
      <alignment horizontal="left" vertical="center" indent="1"/>
    </xf>
    <xf numFmtId="0" fontId="0" fillId="2" borderId="51" xfId="0" applyFill="1" applyBorder="1" applyAlignment="1">
      <alignment horizontal="left" vertical="center" indent="1"/>
    </xf>
    <xf numFmtId="0" fontId="0" fillId="2" borderId="3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3" fontId="0" fillId="2" borderId="48" xfId="0" applyNumberFormat="1" applyFill="1" applyBorder="1" applyAlignment="1">
      <alignment horizontal="right" vertical="center" indent="2"/>
    </xf>
    <xf numFmtId="3" fontId="0" fillId="2" borderId="41" xfId="0" applyNumberFormat="1" applyFill="1" applyBorder="1" applyAlignment="1">
      <alignment horizontal="right" vertical="center" indent="2"/>
    </xf>
    <xf numFmtId="3" fontId="0" fillId="2" borderId="135" xfId="0" applyNumberFormat="1" applyFill="1" applyBorder="1" applyAlignment="1">
      <alignment horizontal="right" vertical="center" indent="2"/>
    </xf>
    <xf numFmtId="3" fontId="0" fillId="3" borderId="3" xfId="0" applyNumberFormat="1" applyFill="1" applyBorder="1" applyAlignment="1">
      <alignment horizontal="right" vertical="center" indent="2"/>
    </xf>
    <xf numFmtId="0" fontId="0" fillId="2" borderId="37" xfId="0" applyFill="1" applyBorder="1" applyAlignment="1">
      <alignment horizontal="center" vertical="center"/>
    </xf>
    <xf numFmtId="0" fontId="15" fillId="4" borderId="185" xfId="0" applyFont="1" applyFill="1" applyBorder="1" applyAlignment="1">
      <alignment horizontal="centerContinuous" vertical="center"/>
    </xf>
    <xf numFmtId="0" fontId="15" fillId="4" borderId="186" xfId="0" applyFont="1" applyFill="1" applyBorder="1" applyAlignment="1">
      <alignment horizontal="centerContinuous" vertical="center"/>
    </xf>
    <xf numFmtId="0" fontId="15" fillId="4" borderId="186" xfId="0" applyFont="1" applyFill="1" applyBorder="1" applyAlignment="1">
      <alignment horizontal="center" vertical="center"/>
    </xf>
    <xf numFmtId="3" fontId="59" fillId="4" borderId="46" xfId="0" applyNumberFormat="1" applyFont="1" applyFill="1" applyBorder="1" applyAlignment="1">
      <alignment horizontal="right" vertical="center"/>
    </xf>
    <xf numFmtId="171" fontId="15" fillId="3" borderId="185" xfId="0" applyNumberFormat="1" applyFont="1" applyFill="1" applyBorder="1" applyAlignment="1">
      <alignment horizontal="center" vertical="center"/>
    </xf>
    <xf numFmtId="3" fontId="15" fillId="4" borderId="186" xfId="0" applyNumberFormat="1" applyFont="1" applyFill="1" applyBorder="1" applyAlignment="1">
      <alignment horizontal="right" vertical="center" indent="1"/>
    </xf>
    <xf numFmtId="171" fontId="15" fillId="3" borderId="186" xfId="0" applyNumberFormat="1" applyFont="1" applyFill="1" applyBorder="1" applyAlignment="1">
      <alignment horizontal="center" vertical="center"/>
    </xf>
    <xf numFmtId="3" fontId="10" fillId="4" borderId="227" xfId="0" applyNumberFormat="1" applyFont="1" applyFill="1" applyBorder="1" applyAlignment="1">
      <alignment horizontal="right" vertical="center" indent="1"/>
    </xf>
    <xf numFmtId="3" fontId="10" fillId="4" borderId="11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3" borderId="38" xfId="0" applyFill="1" applyBorder="1" applyAlignment="1">
      <alignment vertical="center"/>
    </xf>
    <xf numFmtId="0" fontId="54" fillId="7" borderId="125" xfId="0" applyFont="1" applyFill="1" applyBorder="1" applyAlignment="1">
      <alignment horizontal="center" vertical="center" textRotation="90" wrapText="1"/>
    </xf>
    <xf numFmtId="0" fontId="54" fillId="7" borderId="126" xfId="0" applyFont="1" applyFill="1" applyBorder="1" applyAlignment="1">
      <alignment horizontal="center" vertical="center" textRotation="90" wrapText="1"/>
    </xf>
    <xf numFmtId="0" fontId="54" fillId="7" borderId="127" xfId="0" applyFont="1" applyFill="1" applyBorder="1" applyAlignment="1">
      <alignment horizontal="center" vertical="center" textRotation="90" wrapText="1"/>
    </xf>
    <xf numFmtId="0" fontId="56" fillId="0" borderId="43" xfId="0" applyFont="1" applyBorder="1" applyAlignment="1">
      <alignment horizontal="centerContinuous" vertical="center"/>
    </xf>
    <xf numFmtId="0" fontId="69" fillId="0" borderId="43" xfId="0" applyFont="1" applyBorder="1" applyAlignment="1">
      <alignment horizontal="centerContinuous" vertical="center"/>
    </xf>
    <xf numFmtId="0" fontId="71" fillId="2" borderId="43" xfId="0" applyFont="1" applyFill="1" applyBorder="1"/>
    <xf numFmtId="0" fontId="71" fillId="7" borderId="56" xfId="0" applyFont="1" applyFill="1" applyBorder="1"/>
    <xf numFmtId="0" fontId="71" fillId="7" borderId="57" xfId="0" applyFont="1" applyFill="1" applyBorder="1"/>
    <xf numFmtId="0" fontId="75" fillId="7" borderId="57" xfId="0" applyFont="1" applyFill="1" applyBorder="1" applyAlignment="1">
      <alignment vertical="center"/>
    </xf>
    <xf numFmtId="0" fontId="50" fillId="2" borderId="38" xfId="0" applyFont="1" applyFill="1" applyBorder="1"/>
    <xf numFmtId="0" fontId="50" fillId="2" borderId="43" xfId="0" applyFont="1" applyFill="1" applyBorder="1"/>
    <xf numFmtId="0" fontId="69" fillId="7" borderId="198" xfId="0" applyFont="1" applyFill="1" applyBorder="1" applyAlignment="1">
      <alignment horizontal="center" vertical="center" wrapText="1"/>
    </xf>
    <xf numFmtId="0" fontId="69" fillId="7" borderId="118" xfId="0" applyFont="1" applyFill="1" applyBorder="1" applyAlignment="1">
      <alignment horizontal="center" vertical="center" wrapText="1"/>
    </xf>
    <xf numFmtId="0" fontId="69" fillId="7" borderId="231" xfId="0" applyFont="1" applyFill="1" applyBorder="1" applyAlignment="1">
      <alignment horizontal="center" vertical="center" wrapText="1"/>
    </xf>
    <xf numFmtId="0" fontId="76" fillId="7" borderId="272" xfId="0" applyFont="1" applyFill="1" applyBorder="1" applyAlignment="1">
      <alignment horizontal="center" vertical="center" wrapText="1"/>
    </xf>
    <xf numFmtId="0" fontId="75" fillId="7" borderId="177" xfId="0" applyFont="1" applyFill="1" applyBorder="1" applyAlignment="1">
      <alignment horizontal="center" vertical="center" wrapText="1"/>
    </xf>
    <xf numFmtId="0" fontId="69" fillId="7" borderId="21" xfId="0" applyFont="1" applyFill="1" applyBorder="1" applyAlignment="1">
      <alignment horizontal="center" vertical="center" wrapText="1"/>
    </xf>
    <xf numFmtId="1" fontId="71" fillId="17" borderId="67" xfId="0" applyNumberFormat="1" applyFont="1" applyFill="1" applyBorder="1" applyAlignment="1">
      <alignment horizontal="center" vertical="center"/>
    </xf>
    <xf numFmtId="1" fontId="71" fillId="17" borderId="71" xfId="0" applyNumberFormat="1" applyFont="1" applyFill="1" applyBorder="1" applyAlignment="1">
      <alignment horizontal="center" vertical="center"/>
    </xf>
    <xf numFmtId="1" fontId="71" fillId="17" borderId="4" xfId="0" applyNumberFormat="1" applyFont="1" applyFill="1" applyBorder="1" applyAlignment="1">
      <alignment horizontal="center" vertical="center"/>
    </xf>
    <xf numFmtId="1" fontId="71" fillId="3" borderId="5" xfId="0" applyNumberFormat="1" applyFont="1" applyFill="1" applyBorder="1" applyAlignment="1">
      <alignment horizontal="center" vertical="center"/>
    </xf>
    <xf numFmtId="1" fontId="71" fillId="17" borderId="44" xfId="0" applyNumberFormat="1" applyFont="1" applyFill="1" applyBorder="1" applyAlignment="1">
      <alignment horizontal="center" vertical="center"/>
    </xf>
    <xf numFmtId="165" fontId="71" fillId="17" borderId="44" xfId="0" applyNumberFormat="1" applyFont="1" applyFill="1" applyBorder="1" applyAlignment="1">
      <alignment horizontal="center" vertical="center"/>
    </xf>
    <xf numFmtId="165" fontId="71" fillId="3" borderId="94" xfId="0" applyNumberFormat="1" applyFont="1" applyFill="1" applyBorder="1" applyAlignment="1">
      <alignment horizontal="center" vertical="center"/>
    </xf>
    <xf numFmtId="2" fontId="71" fillId="3" borderId="94" xfId="0" applyNumberFormat="1" applyFont="1" applyFill="1" applyBorder="1" applyAlignment="1">
      <alignment horizontal="center" vertical="center"/>
    </xf>
    <xf numFmtId="0" fontId="51" fillId="17" borderId="94" xfId="0" applyFont="1" applyFill="1" applyBorder="1"/>
    <xf numFmtId="0" fontId="71" fillId="19" borderId="0" xfId="0" applyFont="1" applyFill="1"/>
    <xf numFmtId="0" fontId="51" fillId="17" borderId="74" xfId="0" applyFont="1" applyFill="1" applyBorder="1"/>
    <xf numFmtId="0" fontId="47" fillId="17" borderId="74" xfId="0" applyFont="1" applyFill="1" applyBorder="1"/>
    <xf numFmtId="0" fontId="50" fillId="17" borderId="74" xfId="0" applyFont="1" applyFill="1" applyBorder="1"/>
    <xf numFmtId="165" fontId="71" fillId="17" borderId="37" xfId="0" applyNumberFormat="1" applyFont="1" applyFill="1" applyBorder="1" applyAlignment="1">
      <alignment horizontal="center" vertical="center"/>
    </xf>
    <xf numFmtId="1" fontId="69" fillId="21" borderId="145" xfId="0" applyNumberFormat="1" applyFont="1" applyFill="1" applyBorder="1" applyAlignment="1">
      <alignment horizontal="centerContinuous" vertical="center"/>
    </xf>
    <xf numFmtId="1" fontId="69" fillId="21" borderId="176" xfId="0" applyNumberFormat="1" applyFont="1" applyFill="1" applyBorder="1" applyAlignment="1">
      <alignment horizontal="centerContinuous" vertical="center"/>
    </xf>
    <xf numFmtId="0" fontId="76" fillId="3" borderId="275" xfId="0" applyFont="1" applyFill="1" applyBorder="1" applyAlignment="1">
      <alignment horizontal="center" vertical="center"/>
    </xf>
    <xf numFmtId="0" fontId="76" fillId="3" borderId="196" xfId="0" applyFont="1" applyFill="1" applyBorder="1" applyAlignment="1">
      <alignment horizontal="center" vertical="center"/>
    </xf>
    <xf numFmtId="0" fontId="76" fillId="3" borderId="229" xfId="0" applyFont="1" applyFill="1" applyBorder="1" applyAlignment="1">
      <alignment horizontal="center" vertical="center"/>
    </xf>
    <xf numFmtId="0" fontId="76" fillId="3" borderId="195" xfId="0" applyFont="1" applyFill="1" applyBorder="1" applyAlignment="1">
      <alignment horizontal="center" vertical="center"/>
    </xf>
    <xf numFmtId="0" fontId="76" fillId="3" borderId="198" xfId="0" applyFont="1" applyFill="1" applyBorder="1" applyAlignment="1">
      <alignment horizontal="center" vertical="center"/>
    </xf>
    <xf numFmtId="0" fontId="76" fillId="3" borderId="117" xfId="0" applyFont="1" applyFill="1" applyBorder="1" applyAlignment="1">
      <alignment horizontal="center" vertical="center"/>
    </xf>
    <xf numFmtId="1" fontId="76" fillId="3" borderId="72" xfId="0" applyNumberFormat="1" applyFont="1" applyFill="1" applyBorder="1" applyAlignment="1">
      <alignment horizontal="center" vertical="center"/>
    </xf>
    <xf numFmtId="165" fontId="76" fillId="3" borderId="249" xfId="0" applyNumberFormat="1" applyFont="1" applyFill="1" applyBorder="1" applyAlignment="1">
      <alignment horizontal="center" vertical="center"/>
    </xf>
    <xf numFmtId="2" fontId="75" fillId="3" borderId="249" xfId="0" applyNumberFormat="1" applyFont="1" applyFill="1" applyBorder="1" applyAlignment="1">
      <alignment horizontal="center" vertical="center"/>
    </xf>
    <xf numFmtId="0" fontId="50" fillId="3" borderId="250" xfId="0" applyFont="1" applyFill="1" applyBorder="1"/>
    <xf numFmtId="10" fontId="75" fillId="3" borderId="0" xfId="0" applyNumberFormat="1" applyFont="1" applyFill="1" applyAlignment="1">
      <alignment horizontal="center"/>
    </xf>
    <xf numFmtId="10" fontId="71" fillId="3" borderId="59" xfId="0" applyNumberFormat="1" applyFont="1" applyFill="1" applyBorder="1" applyAlignment="1">
      <alignment horizontal="center"/>
    </xf>
    <xf numFmtId="10" fontId="71" fillId="3" borderId="43" xfId="0" applyNumberFormat="1" applyFont="1" applyFill="1" applyBorder="1" applyAlignment="1">
      <alignment horizontal="center"/>
    </xf>
    <xf numFmtId="0" fontId="71" fillId="2" borderId="75" xfId="0" applyFont="1" applyFill="1" applyBorder="1"/>
    <xf numFmtId="0" fontId="116" fillId="2" borderId="0" xfId="0" applyFont="1" applyFill="1" applyAlignment="1">
      <alignment vertical="center"/>
    </xf>
    <xf numFmtId="0" fontId="71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71" fillId="2" borderId="0" xfId="0" applyFont="1" applyFill="1" applyAlignment="1">
      <alignment horizontal="right"/>
    </xf>
    <xf numFmtId="0" fontId="71" fillId="19" borderId="0" xfId="0" applyFont="1" applyFill="1" applyAlignment="1">
      <alignment horizontal="center"/>
    </xf>
    <xf numFmtId="1" fontId="71" fillId="17" borderId="67" xfId="0" applyNumberFormat="1" applyFont="1" applyFill="1" applyBorder="1" applyAlignment="1">
      <alignment horizontal="left" vertical="center"/>
    </xf>
    <xf numFmtId="0" fontId="45" fillId="0" borderId="38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 indent="1"/>
    </xf>
    <xf numFmtId="1" fontId="45" fillId="0" borderId="0" xfId="0" applyNumberFormat="1" applyFont="1" applyAlignment="1" applyProtection="1">
      <alignment horizontal="center" vertical="center" wrapText="1"/>
      <protection locked="0"/>
    </xf>
    <xf numFmtId="0" fontId="50" fillId="0" borderId="0" xfId="0" applyFont="1" applyAlignment="1">
      <alignment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5" fillId="0" borderId="0" xfId="0" applyFont="1" applyAlignment="1">
      <alignment horizontal="centerContinuous" vertical="center"/>
    </xf>
    <xf numFmtId="0" fontId="94" fillId="0" borderId="0" xfId="0" applyFont="1" applyAlignment="1">
      <alignment vertical="center"/>
    </xf>
    <xf numFmtId="0" fontId="39" fillId="17" borderId="136" xfId="0" applyFont="1" applyFill="1" applyBorder="1" applyAlignment="1" applyProtection="1">
      <alignment horizontal="center" vertical="center"/>
      <protection locked="0"/>
    </xf>
    <xf numFmtId="0" fontId="39" fillId="17" borderId="43" xfId="0" applyFont="1" applyFill="1" applyBorder="1" applyAlignment="1" applyProtection="1">
      <alignment horizontal="center" vertical="center"/>
      <protection locked="0"/>
    </xf>
    <xf numFmtId="14" fontId="37" fillId="3" borderId="151" xfId="0" applyNumberFormat="1" applyFont="1" applyFill="1" applyBorder="1" applyAlignment="1">
      <alignment horizontal="center" vertical="center"/>
    </xf>
    <xf numFmtId="0" fontId="45" fillId="7" borderId="133" xfId="0" applyFont="1" applyFill="1" applyBorder="1" applyAlignment="1">
      <alignment horizontal="center" vertical="center" wrapText="1"/>
    </xf>
    <xf numFmtId="0" fontId="36" fillId="7" borderId="203" xfId="0" applyFont="1" applyFill="1" applyBorder="1" applyAlignment="1">
      <alignment horizontal="center" vertical="center" wrapText="1"/>
    </xf>
    <xf numFmtId="0" fontId="36" fillId="7" borderId="277" xfId="0" applyFont="1" applyFill="1" applyBorder="1" applyAlignment="1">
      <alignment horizontal="right" vertical="center" indent="1"/>
    </xf>
    <xf numFmtId="0" fontId="15" fillId="7" borderId="271" xfId="0" applyFont="1" applyFill="1" applyBorder="1" applyAlignment="1">
      <alignment horizontal="center" vertical="center" wrapText="1"/>
    </xf>
    <xf numFmtId="0" fontId="15" fillId="7" borderId="278" xfId="0" applyFont="1" applyFill="1" applyBorder="1" applyAlignment="1">
      <alignment horizontal="center" vertical="center" wrapText="1"/>
    </xf>
    <xf numFmtId="0" fontId="15" fillId="7" borderId="57" xfId="0" applyFont="1" applyFill="1" applyBorder="1" applyAlignment="1">
      <alignment horizontal="centerContinuous" vertical="center"/>
    </xf>
    <xf numFmtId="0" fontId="15" fillId="7" borderId="199" xfId="0" applyFont="1" applyFill="1" applyBorder="1" applyAlignment="1">
      <alignment horizontal="center" vertical="center"/>
    </xf>
    <xf numFmtId="0" fontId="15" fillId="7" borderId="278" xfId="0" applyFont="1" applyFill="1" applyBorder="1" applyAlignment="1">
      <alignment horizontal="centerContinuous" vertical="center" wrapText="1"/>
    </xf>
    <xf numFmtId="0" fontId="15" fillId="7" borderId="190" xfId="0" applyFont="1" applyFill="1" applyBorder="1" applyAlignment="1">
      <alignment horizontal="centerContinuous" vertical="center"/>
    </xf>
    <xf numFmtId="0" fontId="0" fillId="3" borderId="137" xfId="0" applyFill="1" applyBorder="1" applyAlignment="1">
      <alignment horizontal="center" vertical="center"/>
    </xf>
    <xf numFmtId="1" fontId="0" fillId="3" borderId="64" xfId="0" applyNumberFormat="1" applyFill="1" applyBorder="1" applyAlignment="1">
      <alignment horizontal="center" vertical="center"/>
    </xf>
    <xf numFmtId="0" fontId="71" fillId="17" borderId="73" xfId="0" applyFont="1" applyFill="1" applyBorder="1" applyProtection="1">
      <protection locked="0"/>
    </xf>
    <xf numFmtId="0" fontId="10" fillId="10" borderId="157" xfId="0" applyFont="1" applyFill="1" applyBorder="1" applyAlignment="1">
      <alignment horizontal="center" vertical="center" textRotation="90" wrapText="1"/>
    </xf>
    <xf numFmtId="0" fontId="10" fillId="10" borderId="123" xfId="0" applyFont="1" applyFill="1" applyBorder="1" applyAlignment="1">
      <alignment horizontal="center" vertical="center" textRotation="90" wrapText="1"/>
    </xf>
    <xf numFmtId="165" fontId="0" fillId="17" borderId="5" xfId="0" applyNumberFormat="1" applyFill="1" applyBorder="1" applyAlignment="1" applyProtection="1">
      <alignment horizontal="center" vertical="center"/>
      <protection locked="0"/>
    </xf>
    <xf numFmtId="165" fontId="0" fillId="17" borderId="44" xfId="0" applyNumberFormat="1" applyFill="1" applyBorder="1" applyAlignment="1" applyProtection="1">
      <alignment horizontal="center" vertical="center"/>
      <protection locked="0"/>
    </xf>
    <xf numFmtId="165" fontId="0" fillId="17" borderId="276" xfId="0" applyNumberFormat="1" applyFill="1" applyBorder="1" applyAlignment="1" applyProtection="1">
      <alignment horizontal="center" vertical="center"/>
      <protection locked="0"/>
    </xf>
    <xf numFmtId="0" fontId="45" fillId="10" borderId="140" xfId="0" applyFont="1" applyFill="1" applyBorder="1" applyAlignment="1">
      <alignment horizontal="center" vertical="center" wrapText="1"/>
    </xf>
    <xf numFmtId="0" fontId="54" fillId="3" borderId="183" xfId="0" applyFont="1" applyFill="1" applyBorder="1" applyAlignment="1">
      <alignment horizontal="center" vertical="center" wrapText="1"/>
    </xf>
    <xf numFmtId="0" fontId="45" fillId="10" borderId="182" xfId="0" applyFont="1" applyFill="1" applyBorder="1" applyAlignment="1">
      <alignment horizontal="center" vertical="center" wrapText="1"/>
    </xf>
    <xf numFmtId="165" fontId="32" fillId="7" borderId="137" xfId="0" applyNumberFormat="1" applyFont="1" applyFill="1" applyBorder="1" applyAlignment="1">
      <alignment horizontal="center"/>
    </xf>
    <xf numFmtId="165" fontId="32" fillId="3" borderId="124" xfId="0" applyNumberFormat="1" applyFont="1" applyFill="1" applyBorder="1" applyAlignment="1">
      <alignment horizontal="center" vertical="center"/>
    </xf>
    <xf numFmtId="0" fontId="45" fillId="10" borderId="273" xfId="0" applyFont="1" applyFill="1" applyBorder="1" applyAlignment="1">
      <alignment horizontal="center" vertical="center" wrapText="1"/>
    </xf>
    <xf numFmtId="0" fontId="45" fillId="10" borderId="15" xfId="0" applyFont="1" applyFill="1" applyBorder="1" applyAlignment="1">
      <alignment horizontal="center" vertical="center" wrapText="1"/>
    </xf>
    <xf numFmtId="0" fontId="45" fillId="10" borderId="274" xfId="0" applyFont="1" applyFill="1" applyBorder="1" applyAlignment="1">
      <alignment horizontal="center" vertical="center" wrapText="1"/>
    </xf>
    <xf numFmtId="0" fontId="32" fillId="7" borderId="137" xfId="0" applyFont="1" applyFill="1" applyBorder="1" applyAlignment="1">
      <alignment horizontal="center"/>
    </xf>
    <xf numFmtId="1" fontId="32" fillId="7" borderId="140" xfId="0" applyNumberFormat="1" applyFont="1" applyFill="1" applyBorder="1" applyAlignment="1">
      <alignment horizontal="center"/>
    </xf>
    <xf numFmtId="0" fontId="63" fillId="7" borderId="0" xfId="0" applyFont="1" applyFill="1" applyAlignment="1">
      <alignment horizontal="center" vertical="center" wrapText="1"/>
    </xf>
    <xf numFmtId="1" fontId="32" fillId="17" borderId="4" xfId="0" applyNumberFormat="1" applyFont="1" applyFill="1" applyBorder="1" applyAlignment="1" applyProtection="1">
      <alignment horizontal="center"/>
      <protection locked="0"/>
    </xf>
    <xf numFmtId="0" fontId="32" fillId="7" borderId="100" xfId="0" applyFont="1" applyFill="1" applyBorder="1" applyAlignment="1">
      <alignment horizontal="right" vertical="center" indent="1"/>
    </xf>
    <xf numFmtId="0" fontId="32" fillId="7" borderId="145" xfId="0" applyFont="1" applyFill="1" applyBorder="1" applyAlignment="1">
      <alignment horizontal="right" vertical="center" indent="1"/>
    </xf>
    <xf numFmtId="14" fontId="32" fillId="3" borderId="123" xfId="0" applyNumberFormat="1" applyFont="1" applyFill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 wrapText="1"/>
    </xf>
    <xf numFmtId="165" fontId="36" fillId="0" borderId="104" xfId="0" applyNumberFormat="1" applyFont="1" applyBorder="1" applyAlignment="1" applyProtection="1">
      <alignment horizontal="center" vertical="center"/>
      <protection locked="0"/>
    </xf>
    <xf numFmtId="0" fontId="32" fillId="17" borderId="135" xfId="0" applyFont="1" applyFill="1" applyBorder="1" applyAlignment="1" applyProtection="1">
      <alignment horizontal="center"/>
      <protection locked="0"/>
    </xf>
    <xf numFmtId="0" fontId="32" fillId="17" borderId="276" xfId="0" applyFont="1" applyFill="1" applyBorder="1" applyAlignment="1" applyProtection="1">
      <alignment horizontal="center"/>
      <protection locked="0"/>
    </xf>
    <xf numFmtId="0" fontId="36" fillId="3" borderId="0" xfId="0" applyFont="1" applyFill="1" applyAlignment="1">
      <alignment vertical="center"/>
    </xf>
    <xf numFmtId="0" fontId="32" fillId="17" borderId="99" xfId="0" applyFont="1" applyFill="1" applyBorder="1" applyAlignment="1" applyProtection="1">
      <alignment horizontal="center" vertical="center"/>
      <protection locked="0"/>
    </xf>
    <xf numFmtId="0" fontId="32" fillId="17" borderId="97" xfId="0" applyFont="1" applyFill="1" applyBorder="1" applyAlignment="1" applyProtection="1">
      <alignment horizontal="center" vertical="center"/>
      <protection locked="0"/>
    </xf>
    <xf numFmtId="0" fontId="94" fillId="2" borderId="0" xfId="0" applyFont="1" applyFill="1"/>
    <xf numFmtId="0" fontId="118" fillId="18" borderId="63" xfId="0" applyFont="1" applyFill="1" applyBorder="1"/>
    <xf numFmtId="0" fontId="39" fillId="17" borderId="202" xfId="0" applyFont="1" applyFill="1" applyBorder="1" applyAlignment="1" applyProtection="1">
      <alignment horizontal="center" vertical="center"/>
      <protection locked="0"/>
    </xf>
    <xf numFmtId="0" fontId="39" fillId="17" borderId="66" xfId="0" applyFont="1" applyFill="1" applyBorder="1" applyAlignment="1" applyProtection="1">
      <alignment horizontal="center" vertical="center"/>
      <protection locked="0"/>
    </xf>
    <xf numFmtId="0" fontId="45" fillId="7" borderId="17" xfId="0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0" fontId="15" fillId="7" borderId="62" xfId="0" applyFont="1" applyFill="1" applyBorder="1" applyAlignment="1">
      <alignment horizontal="center" vertical="center" wrapText="1"/>
    </xf>
    <xf numFmtId="0" fontId="63" fillId="3" borderId="223" xfId="0" applyFont="1" applyFill="1" applyBorder="1" applyAlignment="1">
      <alignment horizontal="center" vertical="center"/>
    </xf>
    <xf numFmtId="1" fontId="61" fillId="17" borderId="38" xfId="0" applyNumberFormat="1" applyFont="1" applyFill="1" applyBorder="1" applyAlignment="1" applyProtection="1">
      <alignment horizontal="center" vertical="center"/>
      <protection locked="0"/>
    </xf>
    <xf numFmtId="1" fontId="61" fillId="17" borderId="238" xfId="0" applyNumberFormat="1" applyFont="1" applyFill="1" applyBorder="1" applyAlignment="1" applyProtection="1">
      <alignment horizontal="center" vertical="center"/>
      <protection locked="0"/>
    </xf>
    <xf numFmtId="1" fontId="61" fillId="17" borderId="145" xfId="0" applyNumberFormat="1" applyFont="1" applyFill="1" applyBorder="1" applyAlignment="1" applyProtection="1">
      <alignment horizontal="center" vertical="center"/>
      <protection locked="0"/>
    </xf>
    <xf numFmtId="1" fontId="61" fillId="17" borderId="160" xfId="0" applyNumberFormat="1" applyFont="1" applyFill="1" applyBorder="1" applyAlignment="1" applyProtection="1">
      <alignment horizontal="center" vertical="center"/>
      <protection locked="0"/>
    </xf>
    <xf numFmtId="0" fontId="63" fillId="7" borderId="58" xfId="0" applyFont="1" applyFill="1" applyBorder="1" applyAlignment="1">
      <alignment horizontal="center" vertical="center" textRotation="90" wrapText="1"/>
    </xf>
    <xf numFmtId="0" fontId="63" fillId="3" borderId="124" xfId="0" applyFont="1" applyFill="1" applyBorder="1" applyAlignment="1">
      <alignment horizontal="center" vertical="center"/>
    </xf>
    <xf numFmtId="1" fontId="61" fillId="17" borderId="92" xfId="0" applyNumberFormat="1" applyFont="1" applyFill="1" applyBorder="1" applyAlignment="1" applyProtection="1">
      <alignment horizontal="center" vertical="center"/>
      <protection locked="0"/>
    </xf>
    <xf numFmtId="1" fontId="61" fillId="17" borderId="180" xfId="0" applyNumberFormat="1" applyFont="1" applyFill="1" applyBorder="1" applyAlignment="1" applyProtection="1">
      <alignment horizontal="center" vertical="center"/>
      <protection locked="0"/>
    </xf>
    <xf numFmtId="1" fontId="61" fillId="17" borderId="176" xfId="0" applyNumberFormat="1" applyFont="1" applyFill="1" applyBorder="1" applyAlignment="1" applyProtection="1">
      <alignment horizontal="center" vertical="center"/>
      <protection locked="0"/>
    </xf>
    <xf numFmtId="1" fontId="61" fillId="17" borderId="197" xfId="0" applyNumberFormat="1" applyFont="1" applyFill="1" applyBorder="1" applyAlignment="1" applyProtection="1">
      <alignment horizontal="center" vertical="center" wrapText="1"/>
      <protection locked="0"/>
    </xf>
    <xf numFmtId="1" fontId="61" fillId="17" borderId="255" xfId="0" applyNumberFormat="1" applyFont="1" applyFill="1" applyBorder="1" applyAlignment="1" applyProtection="1">
      <alignment horizontal="center" vertical="center" wrapText="1"/>
      <protection locked="0"/>
    </xf>
    <xf numFmtId="0" fontId="63" fillId="7" borderId="125" xfId="0" applyFont="1" applyFill="1" applyBorder="1" applyAlignment="1">
      <alignment horizontal="center" vertical="center" textRotation="90" wrapText="1"/>
    </xf>
    <xf numFmtId="0" fontId="45" fillId="7" borderId="126" xfId="0" applyFont="1" applyFill="1" applyBorder="1" applyAlignment="1">
      <alignment horizontal="center" vertical="center" textRotation="90" wrapText="1"/>
    </xf>
    <xf numFmtId="0" fontId="63" fillId="7" borderId="127" xfId="0" applyFont="1" applyFill="1" applyBorder="1" applyAlignment="1">
      <alignment horizontal="center" vertical="center" textRotation="90" wrapText="1"/>
    </xf>
    <xf numFmtId="0" fontId="32" fillId="7" borderId="63" xfId="0" applyFont="1" applyFill="1" applyBorder="1" applyAlignment="1">
      <alignment horizontal="centerContinuous" vertical="center"/>
    </xf>
    <xf numFmtId="0" fontId="32" fillId="7" borderId="64" xfId="0" applyFont="1" applyFill="1" applyBorder="1" applyAlignment="1">
      <alignment horizontal="centerContinuous" vertical="center"/>
    </xf>
    <xf numFmtId="0" fontId="32" fillId="7" borderId="124" xfId="0" applyFont="1" applyFill="1" applyBorder="1" applyAlignment="1">
      <alignment horizontal="centerContinuous" vertical="center"/>
    </xf>
    <xf numFmtId="165" fontId="0" fillId="17" borderId="62" xfId="0" applyNumberFormat="1" applyFill="1" applyBorder="1" applyAlignment="1" applyProtection="1">
      <alignment horizontal="center" vertical="center"/>
      <protection locked="0"/>
    </xf>
    <xf numFmtId="0" fontId="119" fillId="0" borderId="0" xfId="0" applyFont="1" applyAlignment="1">
      <alignment horizontal="left" vertical="center"/>
    </xf>
    <xf numFmtId="1" fontId="32" fillId="3" borderId="62" xfId="0" applyNumberFormat="1" applyFont="1" applyFill="1" applyBorder="1" applyAlignment="1">
      <alignment horizontal="center"/>
    </xf>
    <xf numFmtId="0" fontId="32" fillId="3" borderId="125" xfId="0" applyFont="1" applyFill="1" applyBorder="1" applyAlignment="1">
      <alignment horizontal="center" vertical="center"/>
    </xf>
    <xf numFmtId="0" fontId="32" fillId="3" borderId="126" xfId="0" applyFont="1" applyFill="1" applyBorder="1" applyAlignment="1">
      <alignment horizontal="center" vertical="center"/>
    </xf>
    <xf numFmtId="0" fontId="32" fillId="3" borderId="127" xfId="0" applyFont="1" applyFill="1" applyBorder="1" applyAlignment="1">
      <alignment horizontal="center" vertical="center"/>
    </xf>
    <xf numFmtId="1" fontId="54" fillId="3" borderId="62" xfId="0" applyNumberFormat="1" applyFont="1" applyFill="1" applyBorder="1" applyAlignment="1">
      <alignment horizontal="center" vertical="center"/>
    </xf>
    <xf numFmtId="165" fontId="45" fillId="17" borderId="202" xfId="0" applyNumberFormat="1" applyFont="1" applyFill="1" applyBorder="1" applyAlignment="1" applyProtection="1">
      <alignment horizontal="center" vertical="center" wrapText="1"/>
      <protection locked="0"/>
    </xf>
    <xf numFmtId="165" fontId="45" fillId="17" borderId="66" xfId="0" applyNumberFormat="1" applyFont="1" applyFill="1" applyBorder="1" applyAlignment="1" applyProtection="1">
      <alignment horizontal="center" vertical="center" wrapText="1"/>
      <protection locked="0"/>
    </xf>
    <xf numFmtId="1" fontId="45" fillId="17" borderId="202" xfId="0" applyNumberFormat="1" applyFont="1" applyFill="1" applyBorder="1" applyAlignment="1" applyProtection="1">
      <alignment horizontal="center" vertical="center" wrapText="1"/>
      <protection locked="0"/>
    </xf>
    <xf numFmtId="1" fontId="45" fillId="17" borderId="66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111" xfId="0" applyFont="1" applyFill="1" applyBorder="1" applyAlignment="1">
      <alignment horizontal="centerContinuous" vertical="center"/>
    </xf>
    <xf numFmtId="0" fontId="36" fillId="7" borderId="122" xfId="0" applyFont="1" applyFill="1" applyBorder="1" applyAlignment="1">
      <alignment horizontal="centerContinuous" vertical="center"/>
    </xf>
    <xf numFmtId="0" fontId="36" fillId="7" borderId="98" xfId="0" applyFont="1" applyFill="1" applyBorder="1" applyAlignment="1">
      <alignment horizontal="centerContinuous" vertical="center"/>
    </xf>
    <xf numFmtId="0" fontId="36" fillId="7" borderId="238" xfId="0" applyFont="1" applyFill="1" applyBorder="1" applyAlignment="1">
      <alignment horizontal="center" vertical="center"/>
    </xf>
    <xf numFmtId="0" fontId="45" fillId="7" borderId="202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right" vertical="center" indent="1"/>
    </xf>
    <xf numFmtId="166" fontId="36" fillId="3" borderId="65" xfId="1" applyNumberFormat="1" applyFont="1" applyFill="1" applyBorder="1" applyAlignment="1" applyProtection="1">
      <alignment horizontal="center" vertical="center"/>
    </xf>
    <xf numFmtId="0" fontId="32" fillId="7" borderId="238" xfId="0" applyFont="1" applyFill="1" applyBorder="1" applyAlignment="1">
      <alignment horizontal="right" vertical="center" indent="1"/>
    </xf>
    <xf numFmtId="166" fontId="36" fillId="3" borderId="184" xfId="1" applyNumberFormat="1" applyFont="1" applyFill="1" applyBorder="1" applyAlignment="1" applyProtection="1">
      <alignment horizontal="center" vertical="center"/>
    </xf>
    <xf numFmtId="0" fontId="36" fillId="4" borderId="185" xfId="0" applyFont="1" applyFill="1" applyBorder="1" applyAlignment="1">
      <alignment horizontal="center" vertical="center" wrapText="1"/>
    </xf>
    <xf numFmtId="166" fontId="36" fillId="3" borderId="247" xfId="1" applyNumberFormat="1" applyFont="1" applyFill="1" applyBorder="1" applyAlignment="1" applyProtection="1">
      <alignment horizontal="center" vertical="center"/>
    </xf>
    <xf numFmtId="0" fontId="54" fillId="2" borderId="38" xfId="0" applyFont="1" applyFill="1" applyBorder="1" applyAlignment="1">
      <alignment vertical="center"/>
    </xf>
    <xf numFmtId="0" fontId="32" fillId="2" borderId="92" xfId="0" applyFont="1" applyFill="1" applyBorder="1" applyAlignment="1">
      <alignment vertical="center"/>
    </xf>
    <xf numFmtId="165" fontId="36" fillId="17" borderId="127" xfId="0" applyNumberFormat="1" applyFont="1" applyFill="1" applyBorder="1" applyAlignment="1" applyProtection="1">
      <alignment horizontal="center" vertical="center"/>
      <protection locked="0"/>
    </xf>
    <xf numFmtId="165" fontId="36" fillId="0" borderId="75" xfId="0" applyNumberFormat="1" applyFont="1" applyBorder="1" applyAlignment="1">
      <alignment horizontal="center" vertical="center"/>
    </xf>
    <xf numFmtId="0" fontId="45" fillId="7" borderId="157" xfId="0" applyFont="1" applyFill="1" applyBorder="1" applyAlignment="1">
      <alignment horizontal="center" vertical="center" wrapText="1"/>
    </xf>
    <xf numFmtId="0" fontId="120" fillId="22" borderId="2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/>
    </xf>
    <xf numFmtId="0" fontId="11" fillId="22" borderId="2" xfId="0" applyFont="1" applyFill="1" applyBorder="1" applyAlignment="1">
      <alignment horizontal="center" wrapText="1"/>
    </xf>
    <xf numFmtId="0" fontId="104" fillId="17" borderId="47" xfId="0" applyFont="1" applyFill="1" applyBorder="1" applyProtection="1">
      <protection locked="0"/>
    </xf>
    <xf numFmtId="49" fontId="32" fillId="17" borderId="27" xfId="0" applyNumberFormat="1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Alignment="1">
      <alignment vertical="top" wrapText="1"/>
    </xf>
    <xf numFmtId="0" fontId="32" fillId="0" borderId="0" xfId="0" applyFont="1" applyAlignment="1">
      <alignment vertical="top" wrapText="1"/>
    </xf>
    <xf numFmtId="0" fontId="15" fillId="7" borderId="68" xfId="0" applyFont="1" applyFill="1" applyBorder="1" applyAlignment="1">
      <alignment horizontal="center" vertical="center" wrapText="1"/>
    </xf>
    <xf numFmtId="0" fontId="15" fillId="7" borderId="249" xfId="0" applyFont="1" applyFill="1" applyBorder="1" applyAlignment="1">
      <alignment horizontal="center" vertical="center" wrapText="1"/>
    </xf>
    <xf numFmtId="0" fontId="63" fillId="7" borderId="63" xfId="0" applyFont="1" applyFill="1" applyBorder="1" applyAlignment="1">
      <alignment horizontal="center" vertical="center" wrapText="1"/>
    </xf>
    <xf numFmtId="0" fontId="63" fillId="7" borderId="64" xfId="0" applyFont="1" applyFill="1" applyBorder="1" applyAlignment="1">
      <alignment horizontal="center" vertical="center" wrapText="1"/>
    </xf>
    <xf numFmtId="0" fontId="36" fillId="7" borderId="63" xfId="0" applyFont="1" applyFill="1" applyBorder="1" applyAlignment="1">
      <alignment horizontal="center" vertical="center"/>
    </xf>
    <xf numFmtId="0" fontId="36" fillId="7" borderId="64" xfId="0" applyFont="1" applyFill="1" applyBorder="1" applyAlignment="1">
      <alignment horizontal="center" vertical="center"/>
    </xf>
    <xf numFmtId="0" fontId="36" fillId="7" borderId="124" xfId="0" applyFont="1" applyFill="1" applyBorder="1" applyAlignment="1">
      <alignment horizontal="center" vertical="center"/>
    </xf>
    <xf numFmtId="164" fontId="45" fillId="10" borderId="63" xfId="2" applyFont="1" applyFill="1" applyBorder="1" applyAlignment="1">
      <alignment horizontal="center" vertical="center" wrapText="1"/>
    </xf>
    <xf numFmtId="164" fontId="45" fillId="10" borderId="64" xfId="2" applyFont="1" applyFill="1" applyBorder="1" applyAlignment="1">
      <alignment horizontal="center" vertical="center" wrapText="1"/>
    </xf>
    <xf numFmtId="164" fontId="45" fillId="10" borderId="221" xfId="2" applyFont="1" applyFill="1" applyBorder="1" applyAlignment="1">
      <alignment horizontal="center" vertical="center" wrapText="1"/>
    </xf>
    <xf numFmtId="0" fontId="76" fillId="15" borderId="122" xfId="0" applyFont="1" applyFill="1" applyBorder="1" applyAlignment="1">
      <alignment horizontal="center" vertical="center" textRotation="90" wrapText="1"/>
    </xf>
    <xf numFmtId="0" fontId="76" fillId="15" borderId="103" xfId="0" applyFont="1" applyFill="1" applyBorder="1" applyAlignment="1">
      <alignment horizontal="center" vertical="center" textRotation="90" wrapText="1"/>
    </xf>
    <xf numFmtId="0" fontId="76" fillId="10" borderId="122" xfId="0" applyFont="1" applyFill="1" applyBorder="1" applyAlignment="1">
      <alignment horizontal="center" vertical="center" textRotation="90" wrapText="1"/>
    </xf>
    <xf numFmtId="0" fontId="76" fillId="10" borderId="103" xfId="0" applyFont="1" applyFill="1" applyBorder="1" applyAlignment="1">
      <alignment horizontal="center" vertical="center" textRotation="90" wrapText="1"/>
    </xf>
    <xf numFmtId="0" fontId="69" fillId="7" borderId="125" xfId="0" applyFont="1" applyFill="1" applyBorder="1" applyAlignment="1">
      <alignment horizontal="center"/>
    </xf>
    <xf numFmtId="0" fontId="69" fillId="7" borderId="126" xfId="0" applyFont="1" applyFill="1" applyBorder="1" applyAlignment="1">
      <alignment horizontal="center"/>
    </xf>
    <xf numFmtId="0" fontId="69" fillId="7" borderId="137" xfId="0" applyFont="1" applyFill="1" applyBorder="1" applyAlignment="1">
      <alignment horizontal="center"/>
    </xf>
    <xf numFmtId="0" fontId="79" fillId="7" borderId="155" xfId="0" applyFont="1" applyFill="1" applyBorder="1" applyAlignment="1">
      <alignment horizontal="center" vertical="center" wrapText="1"/>
    </xf>
    <xf numFmtId="0" fontId="79" fillId="7" borderId="102" xfId="0" applyFont="1" applyFill="1" applyBorder="1" applyAlignment="1">
      <alignment horizontal="center" vertical="center" wrapText="1"/>
    </xf>
    <xf numFmtId="0" fontId="79" fillId="7" borderId="57" xfId="0" applyFont="1" applyFill="1" applyBorder="1" applyAlignment="1">
      <alignment horizontal="center" vertical="center" wrapText="1"/>
    </xf>
    <xf numFmtId="0" fontId="79" fillId="7" borderId="43" xfId="0" applyFont="1" applyFill="1" applyBorder="1" applyAlignment="1">
      <alignment horizontal="center" vertical="center" wrapText="1"/>
    </xf>
    <xf numFmtId="0" fontId="69" fillId="3" borderId="156" xfId="0" applyFont="1" applyFill="1" applyBorder="1" applyAlignment="1">
      <alignment horizontal="center" vertical="center" wrapText="1"/>
    </xf>
    <xf numFmtId="0" fontId="69" fillId="3" borderId="154" xfId="0" applyFont="1" applyFill="1" applyBorder="1" applyAlignment="1">
      <alignment horizontal="center" vertical="center" wrapText="1"/>
    </xf>
    <xf numFmtId="0" fontId="76" fillId="10" borderId="151" xfId="0" applyFont="1" applyFill="1" applyBorder="1" applyAlignment="1">
      <alignment horizontal="center" vertical="center" textRotation="90" wrapText="1"/>
    </xf>
    <xf numFmtId="0" fontId="76" fillId="10" borderId="89" xfId="0" applyFont="1" applyFill="1" applyBorder="1" applyAlignment="1">
      <alignment horizontal="center" vertical="center" textRotation="90" wrapText="1"/>
    </xf>
    <xf numFmtId="0" fontId="76" fillId="15" borderId="123" xfId="0" applyFont="1" applyFill="1" applyBorder="1" applyAlignment="1">
      <alignment horizontal="center" vertical="center" textRotation="90" wrapText="1"/>
    </xf>
    <xf numFmtId="0" fontId="76" fillId="15" borderId="115" xfId="0" applyFont="1" applyFill="1" applyBorder="1" applyAlignment="1">
      <alignment horizontal="center" vertical="center" textRotation="90" wrapText="1"/>
    </xf>
    <xf numFmtId="0" fontId="76" fillId="7" borderId="63" xfId="0" applyFont="1" applyFill="1" applyBorder="1" applyAlignment="1">
      <alignment horizontal="center"/>
    </xf>
    <xf numFmtId="0" fontId="76" fillId="7" borderId="64" xfId="0" applyFont="1" applyFill="1" applyBorder="1" applyAlignment="1">
      <alignment horizontal="center"/>
    </xf>
    <xf numFmtId="0" fontId="76" fillId="7" borderId="124" xfId="0" applyFont="1" applyFill="1" applyBorder="1" applyAlignment="1">
      <alignment horizontal="center"/>
    </xf>
    <xf numFmtId="0" fontId="10" fillId="7" borderId="63" xfId="0" applyFont="1" applyFill="1" applyBorder="1" applyAlignment="1">
      <alignment horizontal="center"/>
    </xf>
    <xf numFmtId="0" fontId="10" fillId="7" borderId="64" xfId="0" applyFont="1" applyFill="1" applyBorder="1" applyAlignment="1">
      <alignment horizontal="center"/>
    </xf>
    <xf numFmtId="0" fontId="10" fillId="7" borderId="124" xfId="0" applyFont="1" applyFill="1" applyBorder="1" applyAlignment="1">
      <alignment horizontal="center"/>
    </xf>
    <xf numFmtId="0" fontId="66" fillId="7" borderId="155" xfId="0" applyFont="1" applyFill="1" applyBorder="1" applyAlignment="1">
      <alignment horizontal="center" vertical="center" wrapText="1"/>
    </xf>
    <xf numFmtId="0" fontId="66" fillId="7" borderId="102" xfId="0" applyFont="1" applyFill="1" applyBorder="1" applyAlignment="1">
      <alignment horizontal="center" vertical="center" wrapText="1"/>
    </xf>
    <xf numFmtId="0" fontId="66" fillId="7" borderId="57" xfId="0" applyFont="1" applyFill="1" applyBorder="1" applyAlignment="1">
      <alignment horizontal="center" vertical="center" wrapText="1"/>
    </xf>
    <xf numFmtId="0" fontId="66" fillId="7" borderId="43" xfId="0" applyFont="1" applyFill="1" applyBorder="1" applyAlignment="1">
      <alignment horizontal="center" vertical="center" wrapText="1"/>
    </xf>
    <xf numFmtId="0" fontId="15" fillId="3" borderId="156" xfId="0" applyFont="1" applyFill="1" applyBorder="1" applyAlignment="1">
      <alignment horizontal="center" vertical="center" wrapText="1"/>
    </xf>
    <xf numFmtId="0" fontId="15" fillId="3" borderId="154" xfId="0" applyFont="1" applyFill="1" applyBorder="1" applyAlignment="1">
      <alignment horizontal="center" vertical="center" wrapText="1"/>
    </xf>
    <xf numFmtId="0" fontId="10" fillId="10" borderId="151" xfId="0" applyFont="1" applyFill="1" applyBorder="1" applyAlignment="1">
      <alignment horizontal="center" vertical="center" textRotation="90" wrapText="1"/>
    </xf>
    <xf numFmtId="0" fontId="10" fillId="10" borderId="89" xfId="0" applyFont="1" applyFill="1" applyBorder="1" applyAlignment="1">
      <alignment horizontal="center" vertical="center" textRotation="90" wrapText="1"/>
    </xf>
    <xf numFmtId="0" fontId="10" fillId="15" borderId="122" xfId="0" applyFont="1" applyFill="1" applyBorder="1" applyAlignment="1">
      <alignment horizontal="center" vertical="center" textRotation="90" wrapText="1"/>
    </xf>
    <xf numFmtId="0" fontId="10" fillId="15" borderId="103" xfId="0" applyFont="1" applyFill="1" applyBorder="1" applyAlignment="1">
      <alignment horizontal="center" vertical="center" textRotation="90" wrapText="1"/>
    </xf>
    <xf numFmtId="0" fontId="10" fillId="10" borderId="122" xfId="0" applyFont="1" applyFill="1" applyBorder="1" applyAlignment="1">
      <alignment horizontal="center" vertical="center" textRotation="90" wrapText="1"/>
    </xf>
    <xf numFmtId="0" fontId="10" fillId="10" borderId="103" xfId="0" applyFont="1" applyFill="1" applyBorder="1" applyAlignment="1">
      <alignment horizontal="center" vertical="center" textRotation="90" wrapText="1"/>
    </xf>
    <xf numFmtId="0" fontId="15" fillId="7" borderId="125" xfId="0" applyFont="1" applyFill="1" applyBorder="1" applyAlignment="1">
      <alignment horizontal="center"/>
    </xf>
    <xf numFmtId="0" fontId="15" fillId="7" borderId="126" xfId="0" applyFont="1" applyFill="1" applyBorder="1" applyAlignment="1">
      <alignment horizontal="center"/>
    </xf>
    <xf numFmtId="0" fontId="15" fillId="7" borderId="137" xfId="0" applyFont="1" applyFill="1" applyBorder="1" applyAlignment="1">
      <alignment horizontal="center"/>
    </xf>
    <xf numFmtId="0" fontId="10" fillId="15" borderId="123" xfId="0" applyFont="1" applyFill="1" applyBorder="1" applyAlignment="1">
      <alignment horizontal="center" vertical="center" textRotation="90" wrapText="1"/>
    </xf>
    <xf numFmtId="0" fontId="10" fillId="15" borderId="115" xfId="0" applyFont="1" applyFill="1" applyBorder="1" applyAlignment="1">
      <alignment horizontal="center" vertical="center" textRotation="90" wrapText="1"/>
    </xf>
    <xf numFmtId="0" fontId="45" fillId="15" borderId="122" xfId="0" applyFont="1" applyFill="1" applyBorder="1" applyAlignment="1">
      <alignment horizontal="center" vertical="center" wrapText="1"/>
    </xf>
    <xf numFmtId="0" fontId="45" fillId="15" borderId="103" xfId="0" applyFont="1" applyFill="1" applyBorder="1" applyAlignment="1">
      <alignment horizontal="center" vertical="center" wrapText="1"/>
    </xf>
    <xf numFmtId="0" fontId="45" fillId="15" borderId="123" xfId="0" applyFont="1" applyFill="1" applyBorder="1" applyAlignment="1">
      <alignment horizontal="center" vertical="center" wrapText="1"/>
    </xf>
    <xf numFmtId="0" fontId="45" fillId="15" borderId="115" xfId="0" applyFont="1" applyFill="1" applyBorder="1" applyAlignment="1">
      <alignment horizontal="center" vertical="center" wrapText="1"/>
    </xf>
    <xf numFmtId="0" fontId="36" fillId="7" borderId="125" xfId="0" applyFont="1" applyFill="1" applyBorder="1" applyAlignment="1">
      <alignment horizontal="center"/>
    </xf>
    <xf numFmtId="0" fontId="36" fillId="7" borderId="126" xfId="0" applyFont="1" applyFill="1" applyBorder="1" applyAlignment="1">
      <alignment horizontal="center"/>
    </xf>
    <xf numFmtId="0" fontId="36" fillId="7" borderId="137" xfId="0" applyFont="1" applyFill="1" applyBorder="1" applyAlignment="1">
      <alignment horizontal="center"/>
    </xf>
    <xf numFmtId="0" fontId="73" fillId="2" borderId="43" xfId="0" applyFont="1" applyFill="1" applyBorder="1" applyAlignment="1">
      <alignment horizontal="left"/>
    </xf>
    <xf numFmtId="0" fontId="76" fillId="7" borderId="57" xfId="0" applyFont="1" applyFill="1" applyBorder="1" applyAlignment="1">
      <alignment horizontal="right" vertical="center"/>
    </xf>
    <xf numFmtId="0" fontId="76" fillId="3" borderId="38" xfId="0" applyFont="1" applyFill="1" applyBorder="1" applyAlignment="1">
      <alignment horizontal="center" vertical="center"/>
    </xf>
    <xf numFmtId="0" fontId="75" fillId="7" borderId="183" xfId="0" applyFont="1" applyFill="1" applyBorder="1" applyAlignment="1">
      <alignment horizontal="center" vertical="center" wrapText="1"/>
    </xf>
    <xf numFmtId="0" fontId="75" fillId="7" borderId="19" xfId="0" applyFont="1" applyFill="1" applyBorder="1" applyAlignment="1">
      <alignment horizontal="center" vertical="center"/>
    </xf>
    <xf numFmtId="0" fontId="45" fillId="3" borderId="59" xfId="0" applyFont="1" applyFill="1" applyBorder="1" applyAlignment="1">
      <alignment horizontal="center" vertical="center"/>
    </xf>
    <xf numFmtId="0" fontId="45" fillId="3" borderId="43" xfId="0" applyFont="1" applyFill="1" applyBorder="1" applyAlignment="1">
      <alignment horizontal="center" vertical="center"/>
    </xf>
    <xf numFmtId="0" fontId="45" fillId="3" borderId="199" xfId="0" applyFont="1" applyFill="1" applyBorder="1" applyAlignment="1">
      <alignment horizontal="center" vertical="center"/>
    </xf>
    <xf numFmtId="0" fontId="45" fillId="3" borderId="200" xfId="0" applyFont="1" applyFill="1" applyBorder="1" applyAlignment="1">
      <alignment horizontal="center" vertical="center"/>
    </xf>
    <xf numFmtId="0" fontId="45" fillId="3" borderId="61" xfId="0" applyFont="1" applyFill="1" applyBorder="1" applyAlignment="1">
      <alignment horizontal="center" vertical="center"/>
    </xf>
    <xf numFmtId="0" fontId="45" fillId="3" borderId="121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/>
    </xf>
    <xf numFmtId="0" fontId="32" fillId="3" borderId="39" xfId="0" applyFont="1" applyFill="1" applyBorder="1" applyAlignment="1">
      <alignment horizontal="center" vertical="center"/>
    </xf>
    <xf numFmtId="0" fontId="32" fillId="3" borderId="145" xfId="0" applyFont="1" applyFill="1" applyBorder="1" applyAlignment="1">
      <alignment horizontal="center" vertical="center"/>
    </xf>
    <xf numFmtId="0" fontId="32" fillId="3" borderId="181" xfId="0" applyFont="1" applyFill="1" applyBorder="1" applyAlignment="1">
      <alignment horizontal="center" vertical="center"/>
    </xf>
    <xf numFmtId="0" fontId="37" fillId="7" borderId="155" xfId="0" applyFont="1" applyFill="1" applyBorder="1" applyAlignment="1">
      <alignment horizontal="left"/>
    </xf>
    <xf numFmtId="0" fontId="37" fillId="7" borderId="122" xfId="0" applyFont="1" applyFill="1" applyBorder="1" applyAlignment="1">
      <alignment horizontal="left"/>
    </xf>
    <xf numFmtId="0" fontId="37" fillId="7" borderId="97" xfId="0" applyFont="1" applyFill="1" applyBorder="1" applyAlignment="1">
      <alignment horizontal="left"/>
    </xf>
    <xf numFmtId="0" fontId="37" fillId="7" borderId="98" xfId="0" applyFont="1" applyFill="1" applyBorder="1" applyAlignment="1">
      <alignment horizontal="left"/>
    </xf>
    <xf numFmtId="0" fontId="36" fillId="3" borderId="151" xfId="0" applyFont="1" applyFill="1" applyBorder="1" applyAlignment="1">
      <alignment horizontal="center" vertical="center" wrapText="1"/>
    </xf>
    <xf numFmtId="0" fontId="36" fillId="3" borderId="26" xfId="0" applyFont="1" applyFill="1" applyBorder="1" applyAlignment="1">
      <alignment horizontal="center" vertical="center" wrapText="1"/>
    </xf>
    <xf numFmtId="0" fontId="36" fillId="3" borderId="123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0" fontId="36" fillId="3" borderId="161" xfId="0" applyFont="1" applyFill="1" applyBorder="1" applyAlignment="1">
      <alignment horizontal="center" vertical="center" wrapText="1"/>
    </xf>
    <xf numFmtId="0" fontId="36" fillId="3" borderId="5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2" fillId="4" borderId="102" xfId="0" applyFont="1" applyFill="1" applyBorder="1" applyAlignment="1">
      <alignment horizontal="center" vertical="center"/>
    </xf>
    <xf numFmtId="0" fontId="12" fillId="4" borderId="103" xfId="0" applyFont="1" applyFill="1" applyBorder="1" applyAlignment="1">
      <alignment horizontal="center"/>
    </xf>
    <xf numFmtId="0" fontId="12" fillId="4" borderId="10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7" fillId="2" borderId="100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/>
    </xf>
    <xf numFmtId="0" fontId="21" fillId="2" borderId="175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0" fontId="10" fillId="2" borderId="174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wrapText="1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168" xfId="0" applyFont="1" applyFill="1" applyBorder="1" applyAlignment="1">
      <alignment horizontal="center" vertical="center"/>
    </xf>
    <xf numFmtId="0" fontId="9" fillId="2" borderId="167" xfId="0" applyFont="1" applyFill="1" applyBorder="1" applyAlignment="1">
      <alignment horizontal="center" vertical="center"/>
    </xf>
    <xf numFmtId="0" fontId="9" fillId="2" borderId="136" xfId="0" applyFont="1" applyFill="1" applyBorder="1" applyAlignment="1">
      <alignment horizontal="center" vertical="center"/>
    </xf>
    <xf numFmtId="0" fontId="9" fillId="2" borderId="134" xfId="0" applyFont="1" applyFill="1" applyBorder="1" applyAlignment="1">
      <alignment horizontal="center" vertical="center"/>
    </xf>
    <xf numFmtId="0" fontId="7" fillId="2" borderId="14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1" fillId="14" borderId="0" xfId="0" applyFont="1" applyFill="1" applyAlignment="1">
      <alignment horizontal="left" vertical="center"/>
    </xf>
    <xf numFmtId="0" fontId="19" fillId="2" borderId="43" xfId="0" applyFont="1" applyFill="1" applyBorder="1" applyAlignment="1">
      <alignment horizontal="left" vertical="center" wrapText="1"/>
    </xf>
    <xf numFmtId="0" fontId="4" fillId="14" borderId="0" xfId="0" applyFont="1" applyFill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13" fillId="20" borderId="263" xfId="0" applyFont="1" applyFill="1" applyBorder="1" applyAlignment="1">
      <alignment horizontal="left" vertical="top"/>
    </xf>
    <xf numFmtId="0" fontId="113" fillId="20" borderId="264" xfId="0" applyFont="1" applyFill="1" applyBorder="1" applyAlignment="1">
      <alignment horizontal="left" vertical="top"/>
    </xf>
    <xf numFmtId="0" fontId="113" fillId="20" borderId="266" xfId="0" applyFont="1" applyFill="1" applyBorder="1" applyAlignment="1">
      <alignment horizontal="left" vertical="top"/>
    </xf>
    <xf numFmtId="0" fontId="113" fillId="20" borderId="267" xfId="0" applyFont="1" applyFill="1" applyBorder="1" applyAlignment="1">
      <alignment horizontal="left" vertical="top"/>
    </xf>
  </cellXfs>
  <cellStyles count="5">
    <cellStyle name="Čárka" xfId="2" builtinId="3"/>
    <cellStyle name="Hypertextový odkaz" xfId="4" builtinId="8"/>
    <cellStyle name="Normální" xfId="0" builtinId="0"/>
    <cellStyle name="Procenta" xfId="1" builtinId="5"/>
    <cellStyle name="Zvýraznění 5" xfId="3" builtinId="45"/>
  </cellStyles>
  <dxfs count="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  <color rgb="FF00FF00"/>
      <color rgb="FFD3F2F9"/>
      <color rgb="FFFFC7CE"/>
      <color rgb="FFF8FDFE"/>
      <color rgb="FFFF79A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552903</xdr:colOff>
      <xdr:row>13</xdr:row>
      <xdr:rowOff>166460</xdr:rowOff>
    </xdr:from>
    <xdr:to>
      <xdr:col>19</xdr:col>
      <xdr:colOff>5708</xdr:colOff>
      <xdr:row>22</xdr:row>
      <xdr:rowOff>234580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36689" y="3586389"/>
          <a:ext cx="4696091" cy="293469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lačková Zuzana" id="{66A0442B-25E1-4C21-8CA0-A9C7CC000E0B}" userId="S::zuzana.plackova@msk.cz::6ba9641b-2176-4610-9171-a6faae314e8d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6" dT="2022-10-07T09:36:59.16" personId="{66A0442B-25E1-4C21-8CA0-A9C7CC000E0B}" id="{6331A532-B4B0-47A7-A8A1-ADF5A9913A7B}">
    <text>Tyto buňky se vztahují k ostatním formám vzdělávání, nikoli k denním formám- věnujte pozornost tomu, kam vepisujte počty žáků - uvedené informace mají vliv na přepočty v dalších listech!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B1" dT="2021-10-05T11:19:29.67" personId="{66A0442B-25E1-4C21-8CA0-A9C7CC000E0B}" id="{012A06ED-2EF0-41E0-A02F-557EFFCE28DB}">
    <text>REDIZO ORGANIZACE</text>
  </threadedComment>
  <threadedComment ref="B2" dT="2021-10-05T11:19:43.86" personId="{66A0442B-25E1-4C21-8CA0-A9C7CC000E0B}" id="{BFA6AEB5-ED44-41C3-9604-0A84FCCDE903}">
    <text>NÁZEV ORGANIZACE</text>
  </threadedComment>
  <threadedComment ref="B3" dT="2021-10-05T11:18:53.24" personId="{66A0442B-25E1-4C21-8CA0-A9C7CC000E0B}" id="{F61FF0EE-1FFE-46C3-8271-DCC4BE16D442}">
    <text>DRUH ORGANIZACE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B1" dT="2021-10-05T11:20:44.22" personId="{66A0442B-25E1-4C21-8CA0-A9C7CC000E0B}" id="{171D07E5-8B7C-46C8-8C0A-35E06301075F}">
    <text>REDIZO ORGANIZACE</text>
  </threadedComment>
  <threadedComment ref="B2" dT="2021-10-05T11:20:51.99" personId="{66A0442B-25E1-4C21-8CA0-A9C7CC000E0B}" id="{E23948CB-5E65-4335-BAF4-6FD362AE0430}">
    <text>NÁZEV ORGANIZACE</text>
  </threadedComment>
  <threadedComment ref="B3" dT="2021-10-05T11:21:01.74" personId="{66A0442B-25E1-4C21-8CA0-A9C7CC000E0B}" id="{E92D6355-2DA2-4497-999C-0B509CD75D6A}">
    <text>DRUH ORGANIZACE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B1" dT="2021-10-05T11:21:19.88" personId="{66A0442B-25E1-4C21-8CA0-A9C7CC000E0B}" id="{73E8BF29-9F64-477E-82FC-8FB4B55470BC}">
    <text>REDIZO ORGANIZACE</text>
  </threadedComment>
  <threadedComment ref="B2" dT="2021-10-05T11:21:29.38" personId="{66A0442B-25E1-4C21-8CA0-A9C7CC000E0B}" id="{3B2D3CB4-3BC6-4B8C-9EF2-1E9ED1DB9AAF}">
    <text>NÁZEV ORGANIZACE</text>
  </threadedComment>
  <threadedComment ref="B3" dT="2021-10-05T11:21:38.32" personId="{66A0442B-25E1-4C21-8CA0-A9C7CC000E0B}" id="{74C681B8-787B-44F4-A219-2EAE84CB1820}">
    <text>DRUH ORGANIZACE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B1" dT="2021-10-05T11:12:30.48" personId="{66A0442B-25E1-4C21-8CA0-A9C7CC000E0B}" id="{DDFBF2BA-9961-4490-8A80-D7AF193106CF}">
    <text>REDIZO organizace</text>
  </threadedComment>
  <threadedComment ref="B2" dT="2021-10-05T11:13:15.52" personId="{66A0442B-25E1-4C21-8CA0-A9C7CC000E0B}" id="{DAD8DB00-2784-47F7-8999-621712BC430C}">
    <text>NÁZEV ORGANIZACE</text>
  </threadedComment>
  <threadedComment ref="B3" dT="2021-10-05T11:13:31.77" personId="{66A0442B-25E1-4C21-8CA0-A9C7CC000E0B}" id="{11CF3E07-BD02-47C6-9578-BFC760F71D31}">
    <text>DRUH ORGANIZACE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B1" dT="2021-10-05T11:22:59.75" personId="{66A0442B-25E1-4C21-8CA0-A9C7CC000E0B}" id="{7B8557EF-352B-43F7-B55D-B23A69244927}">
    <text>REDIZO ORGANIZACE</text>
  </threadedComment>
  <threadedComment ref="B2" dT="2021-10-05T11:23:06.68" personId="{66A0442B-25E1-4C21-8CA0-A9C7CC000E0B}" id="{EEC0C4E9-1F4B-439E-ADEB-294F1EA16199}">
    <text>NÁZEV ORGANIZACE</text>
  </threadedComment>
  <threadedComment ref="B3" dT="2021-10-05T11:23:13.29" personId="{66A0442B-25E1-4C21-8CA0-A9C7CC000E0B}" id="{313F404A-7675-4AE3-B7DC-27D530EAEB85}">
    <text>DRUH ORGANIZACE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B13" dT="2022-10-18T08:23:20.43" personId="{66A0442B-25E1-4C21-8CA0-A9C7CC000E0B}" id="{61DD2BA3-B4DE-4BF5-B591-95B4664120EC}">
    <text xml:space="preserve">(Definice „reklamy“ pro účely návrhu modelu HŠZ je chápáno, jako jakékoli komerční sdělení (za úplatu), jehož cílem je propagace produktů, služeb, firem či myšlenek nesouvisejících s hlavní činností školy.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" dT="2021-10-05T11:14:13.30" personId="{66A0442B-25E1-4C21-8CA0-A9C7CC000E0B}" id="{361A6D00-05A9-493F-AA99-B88AED70AFDE}">
    <text>REDIZO ORGANIZACE</text>
  </threadedComment>
  <threadedComment ref="B2" dT="2021-10-05T11:14:23.47" personId="{66A0442B-25E1-4C21-8CA0-A9C7CC000E0B}" id="{28BED8A6-7E45-4472-AA4E-5D4AA147E6E4}">
    <text>NÁZEV ORGANIZACE</text>
  </threadedComment>
  <threadedComment ref="B3" dT="2021-10-05T11:14:30.95" personId="{66A0442B-25E1-4C21-8CA0-A9C7CC000E0B}" id="{3A7F823B-7A38-4F54-AEAF-D9B5F83AC286}">
    <text>DRUH ORGANIZACE</text>
  </threadedComment>
  <threadedComment ref="C8" dT="2022-10-07T09:35:39.31" personId="{66A0442B-25E1-4C21-8CA0-A9C7CC000E0B}" id="{AB043CE2-1518-44D0-9CD2-0760875D11A0}">
    <text>nezapomínejte vyplňovat Identifikaci, je -li potřeba (viz pokyny v metodice).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" dT="2021-10-05T11:15:16.96" personId="{66A0442B-25E1-4C21-8CA0-A9C7CC000E0B}" id="{8D253EF8-A850-4B04-ACB5-F043265A1CA5}">
    <text>REDIZO ORGANIZACE</text>
  </threadedComment>
  <threadedComment ref="B2" dT="2021-10-05T11:15:26.95" personId="{66A0442B-25E1-4C21-8CA0-A9C7CC000E0B}" id="{C9469EAF-10F3-4ED9-9945-D796162DB7A2}">
    <text>NÁZEV ORGANIZACE</text>
  </threadedComment>
  <threadedComment ref="B3" dT="2021-10-05T11:15:36.05" personId="{66A0442B-25E1-4C21-8CA0-A9C7CC000E0B}" id="{1FB53765-9304-403D-A585-CB7B604C2F05}">
    <text>DRUH ORGANIZACE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1" dT="2021-10-05T11:15:52.59" personId="{66A0442B-25E1-4C21-8CA0-A9C7CC000E0B}" id="{85A60A5B-8B9B-40C2-94CD-C67F91EEFAD0}">
    <text>REDIZO ORGANIZACE</text>
  </threadedComment>
  <threadedComment ref="B2" dT="2021-10-05T11:16:02.87" personId="{66A0442B-25E1-4C21-8CA0-A9C7CC000E0B}" id="{9E4ED382-2609-4C49-8BF8-AA1B02ED6C6F}">
    <text>NÁZEV ORGNIZACE</text>
  </threadedComment>
  <threadedComment ref="B3" dT="2021-10-05T11:16:11.51" personId="{66A0442B-25E1-4C21-8CA0-A9C7CC000E0B}" id="{FB42C065-D28C-4ADD-A829-105BE748D760}">
    <text>DRUH ORGANIZACE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1" dT="2021-10-05T11:16:40.57" personId="{66A0442B-25E1-4C21-8CA0-A9C7CC000E0B}" id="{943F35FC-989C-4DC6-B91C-2DA91B7BA159}">
    <text>REDIZO ORGANIZACE</text>
  </threadedComment>
  <threadedComment ref="B2" dT="2021-10-05T11:16:48.11" personId="{66A0442B-25E1-4C21-8CA0-A9C7CC000E0B}" id="{3D1AD5F0-C979-4E16-B297-8DD51E7F8E6F}">
    <text>NÁZEV ORGANIZACE</text>
  </threadedComment>
  <threadedComment ref="B3" dT="2021-10-05T11:16:11.51" personId="{66A0442B-25E1-4C21-8CA0-A9C7CC000E0B}" id="{906EF855-AFA6-4D59-B7DE-47599E420689}">
    <text>DRUH ORGANIZACE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B1" dT="2021-10-05T11:17:16.14" personId="{66A0442B-25E1-4C21-8CA0-A9C7CC000E0B}" id="{C79544F8-4BD2-4F83-95BF-5272C2E73420}">
    <text>REDIZO ORGANIZCE</text>
  </threadedComment>
  <threadedComment ref="B2" dT="2021-10-05T11:17:29.02" personId="{66A0442B-25E1-4C21-8CA0-A9C7CC000E0B}" id="{82F4B533-56EE-4C9E-8747-8E4F61242BCF}">
    <text>NÁZEV ORGANIZCE</text>
  </threadedComment>
  <threadedComment ref="B3" dT="2021-10-05T11:17:37.22" personId="{66A0442B-25E1-4C21-8CA0-A9C7CC000E0B}" id="{84765AFE-CAAC-41C0-8AE7-C1672CB8B245}">
    <text>DRUH ORGANIZACE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B1" dT="2021-10-05T11:18:01.14" personId="{66A0442B-25E1-4C21-8CA0-A9C7CC000E0B}" id="{9FC84E43-CAF1-47AC-9DE9-5F4F0890D9D0}">
    <text>REDIZO ORGANIZACE</text>
  </threadedComment>
  <threadedComment ref="B2" dT="2021-10-05T11:18:08.77" personId="{66A0442B-25E1-4C21-8CA0-A9C7CC000E0B}" id="{6020F82C-5A78-41E7-AF50-2190AE66E3A1}">
    <text>NÁZEV ORGANIZACE</text>
  </threadedComment>
  <threadedComment ref="B3" dT="2021-10-05T11:18:15.97" personId="{66A0442B-25E1-4C21-8CA0-A9C7CC000E0B}" id="{4A4BEB0F-6D65-498C-8102-9525AC940B28}">
    <text>DRUH ORGANIZACE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1" dT="2021-10-05T11:18:35.95" personId="{66A0442B-25E1-4C21-8CA0-A9C7CC000E0B}" id="{5CF13773-81F6-43F4-8A6F-707D7619FEE5}">
    <text>REDIZO ORGANIZACE</text>
  </threadedComment>
  <threadedComment ref="B2" dT="2021-10-05T11:18:45.16" personId="{66A0442B-25E1-4C21-8CA0-A9C7CC000E0B}" id="{30B040C2-9D5D-4B44-A013-FE58D97B42B0}">
    <text>NÁZEV ORGANIZACE</text>
  </threadedComment>
  <threadedComment ref="B3" dT="2021-10-05T11:18:53.24" personId="{66A0442B-25E1-4C21-8CA0-A9C7CC000E0B}" id="{785D9C6D-DFD4-4D04-A14B-7120D9078E13}">
    <text>DRUH ORGANIZACE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B1" dT="2021-10-05T11:20:03.09" personId="{66A0442B-25E1-4C21-8CA0-A9C7CC000E0B}" id="{54D926AB-B186-4579-80AB-CB58F90C3D78}">
    <text>REDIZO ORGANIZACE</text>
  </threadedComment>
  <threadedComment ref="B2" dT="2021-10-05T11:20:10.24" personId="{66A0442B-25E1-4C21-8CA0-A9C7CC000E0B}" id="{8944884F-7E33-4C7F-A8BC-5935244E25ED}">
    <text>NÁZEV ORGANIZACE</text>
  </threadedComment>
  <threadedComment ref="B3" dT="2021-10-05T11:18:53.24" personId="{66A0442B-25E1-4C21-8CA0-A9C7CC000E0B}" id="{4FEDAC7C-5A51-4ECF-A900-14A658254EA8}">
    <text>DRUH ORGANIZACE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Relationship Id="rId5" Type="http://schemas.microsoft.com/office/2017/10/relationships/threadedComment" Target="../threadedComments/threadedComment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validator.w3.org/" TargetMode="External"/><Relationship Id="rId6" Type="http://schemas.microsoft.com/office/2017/10/relationships/threadedComment" Target="../threadedComments/threadedComment15.xml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B0F0"/>
  </sheetPr>
  <dimension ref="A1:J30"/>
  <sheetViews>
    <sheetView showGridLines="0" topLeftCell="A19" zoomScale="80" zoomScaleNormal="80" workbookViewId="0">
      <selection activeCell="C6" sqref="C6"/>
    </sheetView>
  </sheetViews>
  <sheetFormatPr defaultColWidth="23.85546875" defaultRowHeight="14.25"/>
  <cols>
    <col min="1" max="1" width="3.5703125" style="150" customWidth="1"/>
    <col min="2" max="2" width="46.5703125" style="150" customWidth="1"/>
    <col min="3" max="3" width="23.85546875" style="150"/>
    <col min="4" max="4" width="30.85546875" style="150" customWidth="1"/>
    <col min="5" max="5" width="40.85546875" style="151" customWidth="1"/>
    <col min="6" max="6" width="118.85546875" style="150" customWidth="1"/>
    <col min="7" max="16384" width="23.85546875" style="150"/>
  </cols>
  <sheetData>
    <row r="1" spans="1:10" ht="39" customHeight="1" thickBot="1">
      <c r="B1" s="1289" t="s">
        <v>0</v>
      </c>
      <c r="C1" s="151"/>
      <c r="D1" s="151"/>
      <c r="E1" s="152"/>
      <c r="F1" s="155"/>
      <c r="G1" s="152"/>
    </row>
    <row r="2" spans="1:10" ht="29.45" customHeight="1" thickBot="1">
      <c r="B2" s="1290" t="s">
        <v>1</v>
      </c>
      <c r="C2" s="513">
        <v>600016684</v>
      </c>
      <c r="D2" s="1291" t="s">
        <v>2</v>
      </c>
      <c r="E2" s="1292">
        <f>VLOOKUP($C$2,'Výčet SŠ a VOŠ zřizovaných MSK'!A1:$C$93,2,0)</f>
        <v>62331582</v>
      </c>
      <c r="F2" s="1293"/>
    </row>
    <row r="3" spans="1:10" ht="46.5" customHeight="1" thickBot="1">
      <c r="B3" s="1294" t="s">
        <v>3</v>
      </c>
      <c r="C3" s="1295" t="str">
        <f>VLOOKUP(C2,'Výčet SŠ a VOŠ zřizovaných MSK'!A2:$C$93,3,0)</f>
        <v>Gymnázium, Havířov-Podlesí, příspěvková organizace</v>
      </c>
      <c r="D3" s="1296"/>
      <c r="E3" s="1297"/>
      <c r="F3" s="155"/>
      <c r="G3" s="1062"/>
      <c r="H3" s="1062"/>
    </row>
    <row r="4" spans="1:10" ht="29.25" customHeight="1" thickBot="1">
      <c r="B4" s="1298" t="s">
        <v>4</v>
      </c>
      <c r="C4" s="514"/>
      <c r="D4" s="515"/>
      <c r="E4" s="516"/>
      <c r="F4" s="155"/>
      <c r="G4" s="199"/>
      <c r="I4" s="1062"/>
      <c r="J4" s="1062"/>
    </row>
    <row r="5" spans="1:10" ht="31.5" customHeight="1" thickBot="1">
      <c r="B5" s="1299" t="s">
        <v>5</v>
      </c>
      <c r="C5" s="517" t="s">
        <v>6</v>
      </c>
      <c r="D5" s="1491">
        <f>IFERROR(VLOOKUP($C$5,Seznamy!$F$13:$H$18,2,0),"")</f>
        <v>44805</v>
      </c>
      <c r="E5" s="1300">
        <f>IFERROR(VLOOKUP($C$5,Seznamy!$F$13:$H$18,3,0),"")</f>
        <v>45169</v>
      </c>
      <c r="F5" s="1301"/>
    </row>
    <row r="6" spans="1:10" ht="33.75" customHeight="1">
      <c r="B6" s="1302" t="s">
        <v>7</v>
      </c>
      <c r="C6" s="1489">
        <v>400</v>
      </c>
      <c r="D6" s="1533"/>
      <c r="E6" s="1235"/>
      <c r="F6" s="159"/>
    </row>
    <row r="7" spans="1:10" ht="32.25" customHeight="1" thickBot="1">
      <c r="B7" s="1303" t="s">
        <v>8</v>
      </c>
      <c r="C7" s="1490"/>
      <c r="D7" s="1534"/>
      <c r="E7" s="1235"/>
      <c r="F7" s="159"/>
    </row>
    <row r="8" spans="1:10" ht="20.25" customHeight="1">
      <c r="C8" s="1304"/>
      <c r="D8" s="1305"/>
      <c r="F8" s="152"/>
    </row>
    <row r="9" spans="1:10" ht="34.5" customHeight="1">
      <c r="B9" s="1306" t="s">
        <v>9</v>
      </c>
      <c r="C9" s="1307"/>
      <c r="D9" s="1308"/>
      <c r="F9" s="1309"/>
      <c r="G9" s="1184"/>
    </row>
    <row r="10" spans="1:10" ht="30" customHeight="1">
      <c r="A10" s="154">
        <v>1</v>
      </c>
      <c r="B10" s="1310" t="s">
        <v>10</v>
      </c>
      <c r="C10" s="1311"/>
      <c r="D10" s="1312"/>
      <c r="E10" s="1184"/>
      <c r="F10" s="151"/>
      <c r="G10" s="151"/>
      <c r="H10" s="982"/>
    </row>
    <row r="11" spans="1:10" ht="30" customHeight="1">
      <c r="A11" s="154">
        <f>SUM(A10+1)</f>
        <v>2</v>
      </c>
      <c r="B11" s="1313" t="s">
        <v>11</v>
      </c>
      <c r="C11" s="1311"/>
      <c r="D11" s="1312"/>
      <c r="E11" s="1184"/>
      <c r="F11" s="151"/>
      <c r="G11" s="151"/>
      <c r="H11" s="974"/>
    </row>
    <row r="12" spans="1:10" ht="30" customHeight="1">
      <c r="A12" s="154">
        <f t="shared" ref="A12:A25" si="0">SUM(A11+1)</f>
        <v>3</v>
      </c>
      <c r="B12" s="1313" t="s">
        <v>12</v>
      </c>
      <c r="C12" s="1311"/>
      <c r="D12" s="1312"/>
      <c r="E12" s="982"/>
      <c r="F12" s="151"/>
      <c r="G12" s="151"/>
      <c r="H12" s="974"/>
    </row>
    <row r="13" spans="1:10" ht="30" customHeight="1">
      <c r="A13" s="154">
        <f t="shared" si="0"/>
        <v>4</v>
      </c>
      <c r="B13" s="1313" t="s">
        <v>13</v>
      </c>
      <c r="C13" s="1311"/>
      <c r="D13" s="1312"/>
      <c r="F13" s="151"/>
      <c r="G13" s="974"/>
    </row>
    <row r="14" spans="1:10" ht="30" customHeight="1">
      <c r="A14" s="154">
        <f t="shared" si="0"/>
        <v>5</v>
      </c>
      <c r="B14" s="1313" t="s">
        <v>14</v>
      </c>
      <c r="C14" s="1311"/>
      <c r="D14" s="1312"/>
      <c r="F14" s="151"/>
      <c r="G14" s="974"/>
    </row>
    <row r="15" spans="1:10" ht="47.1" customHeight="1">
      <c r="A15" s="154">
        <v>6</v>
      </c>
      <c r="B15" s="1313" t="s">
        <v>15</v>
      </c>
      <c r="C15" s="1311"/>
      <c r="D15" s="1312"/>
      <c r="F15" s="151"/>
      <c r="G15" s="974"/>
    </row>
    <row r="16" spans="1:10" ht="30" customHeight="1">
      <c r="A16" s="154">
        <v>7</v>
      </c>
      <c r="B16" s="1313" t="s">
        <v>16</v>
      </c>
      <c r="C16" s="1311"/>
      <c r="D16" s="1312"/>
      <c r="F16" s="151"/>
      <c r="G16" s="974"/>
    </row>
    <row r="17" spans="1:7" ht="30" customHeight="1">
      <c r="A17" s="154">
        <f t="shared" si="0"/>
        <v>8</v>
      </c>
      <c r="B17" s="1314" t="s">
        <v>17</v>
      </c>
      <c r="C17" s="1315"/>
      <c r="D17" s="1312"/>
      <c r="F17" s="151"/>
      <c r="G17" s="974"/>
    </row>
    <row r="18" spans="1:7" ht="30" customHeight="1">
      <c r="A18" s="154">
        <f t="shared" si="0"/>
        <v>9</v>
      </c>
      <c r="B18" s="1314" t="s">
        <v>18</v>
      </c>
      <c r="C18" s="1315"/>
      <c r="D18" s="1312"/>
      <c r="F18" s="151"/>
      <c r="G18" s="974"/>
    </row>
    <row r="19" spans="1:7" ht="30" customHeight="1">
      <c r="A19" s="154">
        <f t="shared" si="0"/>
        <v>10</v>
      </c>
      <c r="B19" s="1314" t="s">
        <v>19</v>
      </c>
      <c r="C19" s="1315"/>
      <c r="D19" s="1312"/>
      <c r="F19" s="151"/>
      <c r="G19" s="974"/>
    </row>
    <row r="20" spans="1:7" ht="30" customHeight="1">
      <c r="A20" s="154">
        <f t="shared" si="0"/>
        <v>11</v>
      </c>
      <c r="B20" s="1314" t="s">
        <v>20</v>
      </c>
      <c r="C20" s="1315"/>
      <c r="D20" s="1312"/>
      <c r="F20" s="1316"/>
      <c r="G20" s="974"/>
    </row>
    <row r="21" spans="1:7" ht="30" customHeight="1">
      <c r="A21" s="154">
        <f t="shared" si="0"/>
        <v>12</v>
      </c>
      <c r="B21" s="1314" t="s">
        <v>21</v>
      </c>
      <c r="C21" s="1311"/>
      <c r="D21" s="1312"/>
      <c r="E21" s="1162"/>
      <c r="F21" s="151"/>
      <c r="G21" s="974"/>
    </row>
    <row r="22" spans="1:7" ht="30" customHeight="1">
      <c r="A22" s="154">
        <f t="shared" si="0"/>
        <v>13</v>
      </c>
      <c r="B22" s="1313" t="s">
        <v>22</v>
      </c>
      <c r="C22" s="1311"/>
      <c r="D22" s="1312"/>
      <c r="F22" s="151"/>
      <c r="G22" s="974"/>
    </row>
    <row r="23" spans="1:7" ht="30" customHeight="1">
      <c r="A23" s="154">
        <f t="shared" si="0"/>
        <v>14</v>
      </c>
      <c r="B23" s="1313" t="s">
        <v>23</v>
      </c>
      <c r="C23" s="1311"/>
      <c r="D23" s="1312"/>
      <c r="F23" s="151"/>
      <c r="G23" s="974"/>
    </row>
    <row r="24" spans="1:7" ht="50.1" customHeight="1">
      <c r="A24" s="154">
        <f t="shared" si="0"/>
        <v>15</v>
      </c>
      <c r="B24" s="1317" t="s">
        <v>24</v>
      </c>
      <c r="C24" s="1311"/>
      <c r="D24" s="1312"/>
      <c r="E24" s="1318"/>
      <c r="F24" s="151"/>
      <c r="G24" s="974"/>
    </row>
    <row r="25" spans="1:7" ht="30" customHeight="1">
      <c r="A25" s="154">
        <f t="shared" si="0"/>
        <v>16</v>
      </c>
      <c r="B25" s="1319" t="s">
        <v>25</v>
      </c>
      <c r="C25" s="1311"/>
      <c r="D25" s="1312"/>
      <c r="F25" s="1320"/>
      <c r="G25" s="974"/>
    </row>
    <row r="26" spans="1:7">
      <c r="B26" s="1321"/>
      <c r="C26" s="1588"/>
      <c r="D26" s="1589"/>
    </row>
    <row r="27" spans="1:7">
      <c r="B27" s="1321"/>
      <c r="C27" s="185"/>
      <c r="D27" s="1322"/>
    </row>
    <row r="28" spans="1:7">
      <c r="B28" s="1321"/>
      <c r="C28" s="982"/>
    </row>
    <row r="29" spans="1:7">
      <c r="B29" s="1321"/>
    </row>
    <row r="30" spans="1:7">
      <c r="B30" s="1323"/>
    </row>
  </sheetData>
  <protectedRanges>
    <protectedRange sqref="E2 C3:C5 D4:E4" name="Oblast3"/>
    <protectedRange sqref="C2" name="RED IZO"/>
  </protectedRanges>
  <mergeCells count="1">
    <mergeCell ref="C26:D26"/>
  </mergeCells>
  <dataValidations count="7">
    <dataValidation type="textLength" operator="equal" allowBlank="1" showInputMessage="1" showErrorMessage="1" errorTitle="Nic nevpisovat!" promptTitle="Nic nevpisovat:" prompt="Buňky se vyplňují automaticky po výběru RED IZO." sqref="E2 C3">
      <formula1>0</formula1>
    </dataValidation>
    <dataValidation operator="equal" allowBlank="1" showErrorMessage="1" errorTitle="Nic nevpisovat!" promptTitle="Nic nevpisovat:" prompt="Buňky se vyplňují automaticky po výběru RED IZO." sqref="F2 D8"/>
    <dataValidation type="whole" operator="greaterThanOrEqual" allowBlank="1" showInputMessage="1" showErrorMessage="1" error="zadejte celé číslo" promptTitle="Vyplňte počet:" prompt="studentů v denní formě vzdělávání." sqref="C7">
      <formula1>0</formula1>
    </dataValidation>
    <dataValidation type="whole" operator="greaterThanOrEqual" allowBlank="1" showInputMessage="1" showErrorMessage="1" promptTitle="Vyplňte počet:" prompt="studentů v ostatních formách vzdělávání._x000a_(souhrnný počet všech ostatních forem)." sqref="D7">
      <formula1>0</formula1>
    </dataValidation>
    <dataValidation allowBlank="1" showInputMessage="1" showErrorMessage="1" errorTitle="Zadáváte datum:" error="které není v rozsahu sledovaného škoního roku." promptTitle="Nic nevpisovat:" prompt="buňky se vyplní automaticky samy po výběru sledovaného školního roku." sqref="D5:E5"/>
    <dataValidation type="whole" operator="greaterThanOrEqual" allowBlank="1" showInputMessage="1" showErrorMessage="1" error="zadejte celé číslo" promptTitle="Vyplňte počet:" prompt="žáků v denní formě vzdělávání - počet žáků SŠ nebo konzervatoře. " sqref="C6">
      <formula1>0</formula1>
    </dataValidation>
    <dataValidation type="whole" operator="greaterThanOrEqual" allowBlank="1" showInputMessage="1" showErrorMessage="1" promptTitle="Vyplňte počet:" prompt="žáků v ostatních formách vzdělávání._x000a_(souhrnný počet všech ostatních forem) - žáků SŠ nebo konzervatoře." sqref="D6">
      <formula1>0</formula1>
    </dataValidation>
  </dataValidations>
  <pageMargins left="0" right="0" top="0" bottom="0" header="0.31496062992125984" footer="0.31496062992125984"/>
  <pageSetup paperSize="9" scale="55" fitToWidth="0" orientation="portrait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RED IZO neexistuje" error="Překontrolujte zadané RED IZO Vaší organizace._x000a_Seznam obsahuje pouze střední školy zřizované MSK." promptTitle="RED IZO" prompt="Zadejte nebo vyberte příslušné RED IZO, které se automaticky natáhne do ostatních listů s automatickým vyplněním položek IČO a Název školy.">
          <x14:formula1>
            <xm:f>'Výčet SŠ a VOŠ zřizovaných MSK'!$A$2:$A$93</xm:f>
          </x14:formula1>
          <xm:sqref>C2</xm:sqref>
        </x14:dataValidation>
        <x14:dataValidation type="list" operator="equal" allowBlank="1" showInputMessage="1" showErrorMessage="1" errorTitle="Nic nevpisovat!" promptTitle="Vyberte z roletky:" prompt="sledovaný školní rok.">
          <x14:formula1>
            <xm:f>Seznamy!$F$16:$F$18</xm:f>
          </x14:formula1>
          <xm:sqref>C5</xm:sqref>
        </x14:dataValidation>
        <x14:dataValidation type="list" operator="equal" allowBlank="1" showInputMessage="1" showErrorMessage="1" errorTitle="Vyberte z roletky" promptTitle="Vyberte z roletky:" prompt="Druh školy">
          <x14:formula1>
            <xm:f>Seznamy!$G$22:$H$22</xm:f>
          </x14:formula1>
          <xm:sqref>C4</xm:sqref>
        </x14:dataValidation>
        <x14:dataValidation type="list" operator="equal" allowBlank="1" showInputMessage="1" showErrorMessage="1" errorTitle="Vyberte z roletky" promptTitle="Vyberte z roletky:" prompt="Druh školy">
          <x14:formula1>
            <xm:f>Seznamy!$G$23:$H$23</xm:f>
          </x14:formula1>
          <xm:sqref>E4</xm:sqref>
        </x14:dataValidation>
        <x14:dataValidation type="list" operator="equal" allowBlank="1" showInputMessage="1" showErrorMessage="1" errorTitle="Vyberte z roletky" promptTitle="Vyberte z roletky:" prompt="Druh školy">
          <x14:formula1>
            <xm:f>Seznamy!$G$24:$H$24</xm:f>
          </x14:formula1>
          <xm:sqref>D4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rgb="FF92D050"/>
    <pageSetUpPr fitToPage="1"/>
  </sheetPr>
  <dimension ref="A1:M93"/>
  <sheetViews>
    <sheetView showGridLines="0" topLeftCell="B1" zoomScale="70" zoomScaleNormal="70" workbookViewId="0">
      <selection activeCell="B27" sqref="B27"/>
    </sheetView>
  </sheetViews>
  <sheetFormatPr defaultColWidth="9.140625" defaultRowHeight="14.25"/>
  <cols>
    <col min="1" max="1" width="11.5703125" style="150" hidden="1" customWidth="1"/>
    <col min="2" max="2" width="31.140625" style="150" customWidth="1"/>
    <col min="3" max="3" width="49.5703125" style="150" customWidth="1"/>
    <col min="4" max="4" width="18.42578125" style="150" customWidth="1"/>
    <col min="5" max="5" width="18.5703125" style="150" customWidth="1"/>
    <col min="6" max="6" width="20.85546875" style="150" customWidth="1"/>
    <col min="7" max="9" width="18.5703125" style="150" customWidth="1"/>
    <col min="10" max="10" width="19.5703125" style="150" customWidth="1"/>
    <col min="11" max="11" width="18" style="150" customWidth="1"/>
    <col min="12" max="12" width="12.42578125" style="150" customWidth="1"/>
    <col min="13" max="16384" width="9.140625" style="150"/>
  </cols>
  <sheetData>
    <row r="1" spans="1:12" ht="20.100000000000001" customHeight="1">
      <c r="A1" s="171"/>
      <c r="B1" s="162">
        <f>ID.ORG!C2</f>
        <v>600016684</v>
      </c>
      <c r="C1" s="163" t="s">
        <v>2</v>
      </c>
      <c r="D1" s="164">
        <f>IFERROR(ID.ORG!E2,"")</f>
        <v>62331582</v>
      </c>
      <c r="E1" s="155"/>
    </row>
    <row r="2" spans="1:12" ht="41.1" customHeight="1">
      <c r="A2" s="172"/>
      <c r="B2" s="169" t="str">
        <f>IFERROR(ID.ORG!C3,"")</f>
        <v>Gymnázium, Havířov-Podlesí, příspěvková organizace</v>
      </c>
      <c r="C2" s="166"/>
      <c r="D2" s="166"/>
      <c r="E2" s="991"/>
      <c r="F2" s="152"/>
      <c r="G2" s="152"/>
    </row>
    <row r="3" spans="1:12" ht="20.100000000000001" customHeight="1">
      <c r="A3" s="957"/>
      <c r="B3" s="1528">
        <f>IFERROR(ID.ORG!C4,"")</f>
        <v>0</v>
      </c>
      <c r="C3" s="1351"/>
      <c r="D3" s="154"/>
      <c r="F3" s="167"/>
      <c r="G3" s="157"/>
      <c r="J3" s="956"/>
    </row>
    <row r="4" spans="1:12" s="177" customFormat="1" ht="20.100000000000001" customHeight="1">
      <c r="A4" s="1352"/>
      <c r="B4" s="1528">
        <f>IFERROR(ID.ORG!D4,"")</f>
        <v>0</v>
      </c>
      <c r="C4" s="1351"/>
      <c r="D4" s="180"/>
      <c r="E4" s="182"/>
      <c r="F4" s="181"/>
      <c r="L4" s="1348"/>
    </row>
    <row r="5" spans="1:12" s="177" customFormat="1" ht="20.100000000000001" customHeight="1">
      <c r="A5" s="1352"/>
      <c r="B5" s="1528">
        <f>IFERROR(ID.ORG!E4,"")</f>
        <v>0</v>
      </c>
      <c r="C5" s="1351"/>
      <c r="D5" s="180"/>
      <c r="E5" s="182"/>
      <c r="F5" s="181"/>
      <c r="L5" s="1348"/>
    </row>
    <row r="6" spans="1:12" ht="39.950000000000003" customHeight="1" thickBot="1">
      <c r="B6" s="992" t="s">
        <v>17</v>
      </c>
      <c r="C6" s="993"/>
      <c r="D6" s="993"/>
      <c r="F6" s="994"/>
      <c r="G6" s="994"/>
      <c r="H6" s="994"/>
      <c r="I6" s="994"/>
      <c r="J6" s="994"/>
    </row>
    <row r="7" spans="1:12" ht="39.950000000000003" customHeight="1" thickBot="1">
      <c r="B7" s="203"/>
      <c r="C7" s="995"/>
      <c r="D7" s="995"/>
      <c r="E7" s="995"/>
      <c r="F7" s="995"/>
      <c r="G7" s="204" t="s">
        <v>5</v>
      </c>
      <c r="H7" s="191" t="str">
        <f>ID.ORG!C5</f>
        <v>2022/2023</v>
      </c>
      <c r="I7" s="173">
        <f>IFERROR(VLOOKUP(H7,Seznamy!$F$13:$H$18,2,0),"")</f>
        <v>44805</v>
      </c>
      <c r="J7" s="205">
        <f>IFERROR(VLOOKUP(H7,Seznamy!$F$13:$H$18,3,0),"")</f>
        <v>45169</v>
      </c>
    </row>
    <row r="8" spans="1:12" s="151" customFormat="1" ht="30" customHeight="1" thickBot="1">
      <c r="B8" s="996"/>
      <c r="C8" s="997"/>
      <c r="D8" s="997"/>
      <c r="E8" s="997"/>
      <c r="F8" s="997"/>
      <c r="G8" s="997"/>
      <c r="H8" s="998"/>
      <c r="I8" s="999" t="s">
        <v>158</v>
      </c>
      <c r="J8" s="686"/>
      <c r="K8" s="1000"/>
    </row>
    <row r="9" spans="1:12" ht="90.95" customHeight="1">
      <c r="B9" s="1001" t="s">
        <v>55</v>
      </c>
      <c r="C9" s="1002" t="s">
        <v>56</v>
      </c>
      <c r="D9" s="1003" t="s">
        <v>159</v>
      </c>
      <c r="E9" s="1001" t="s">
        <v>160</v>
      </c>
      <c r="F9" s="1004" t="s">
        <v>161</v>
      </c>
      <c r="G9" s="1005" t="s">
        <v>162</v>
      </c>
      <c r="H9" s="1006" t="s">
        <v>163</v>
      </c>
      <c r="I9" s="1002" t="s">
        <v>148</v>
      </c>
      <c r="J9" s="1002" t="s">
        <v>149</v>
      </c>
      <c r="K9" s="1003" t="s">
        <v>164</v>
      </c>
      <c r="L9" s="1003" t="s">
        <v>165</v>
      </c>
    </row>
    <row r="10" spans="1:12" ht="15">
      <c r="B10" s="687"/>
      <c r="C10" s="688"/>
      <c r="D10" s="689"/>
      <c r="E10" s="690"/>
      <c r="F10" s="691"/>
      <c r="G10" s="1007">
        <f>E10+F10</f>
        <v>0</v>
      </c>
      <c r="H10" s="701"/>
      <c r="I10" s="702"/>
      <c r="J10" s="702"/>
      <c r="K10" s="691"/>
      <c r="L10" s="691"/>
    </row>
    <row r="11" spans="1:12" ht="15">
      <c r="B11" s="687"/>
      <c r="C11" s="688"/>
      <c r="D11" s="689"/>
      <c r="E11" s="690"/>
      <c r="F11" s="691"/>
      <c r="G11" s="1008">
        <f t="shared" ref="G11:G29" si="0">E11+F11</f>
        <v>0</v>
      </c>
      <c r="H11" s="701"/>
      <c r="I11" s="702"/>
      <c r="J11" s="702"/>
      <c r="K11" s="691"/>
      <c r="L11" s="691"/>
    </row>
    <row r="12" spans="1:12" ht="15">
      <c r="B12" s="687"/>
      <c r="C12" s="688"/>
      <c r="D12" s="689"/>
      <c r="E12" s="690"/>
      <c r="F12" s="691"/>
      <c r="G12" s="1008">
        <f t="shared" si="0"/>
        <v>0</v>
      </c>
      <c r="H12" s="701"/>
      <c r="I12" s="702"/>
      <c r="J12" s="702"/>
      <c r="K12" s="691"/>
      <c r="L12" s="691"/>
    </row>
    <row r="13" spans="1:12" ht="15">
      <c r="B13" s="687"/>
      <c r="C13" s="688"/>
      <c r="D13" s="689"/>
      <c r="E13" s="690"/>
      <c r="F13" s="691"/>
      <c r="G13" s="1008">
        <f t="shared" si="0"/>
        <v>0</v>
      </c>
      <c r="H13" s="701"/>
      <c r="I13" s="702"/>
      <c r="J13" s="702"/>
      <c r="K13" s="691"/>
      <c r="L13" s="691"/>
    </row>
    <row r="14" spans="1:12" ht="15">
      <c r="B14" s="687"/>
      <c r="C14" s="688"/>
      <c r="D14" s="689"/>
      <c r="E14" s="690"/>
      <c r="F14" s="691"/>
      <c r="G14" s="1008">
        <f t="shared" si="0"/>
        <v>0</v>
      </c>
      <c r="H14" s="701"/>
      <c r="I14" s="702"/>
      <c r="J14" s="702"/>
      <c r="K14" s="691"/>
      <c r="L14" s="691"/>
    </row>
    <row r="15" spans="1:12" ht="15">
      <c r="B15" s="687"/>
      <c r="C15" s="688"/>
      <c r="D15" s="689"/>
      <c r="E15" s="690"/>
      <c r="F15" s="691"/>
      <c r="G15" s="1008">
        <f t="shared" si="0"/>
        <v>0</v>
      </c>
      <c r="H15" s="701"/>
      <c r="I15" s="702"/>
      <c r="J15" s="702"/>
      <c r="K15" s="691"/>
      <c r="L15" s="691"/>
    </row>
    <row r="16" spans="1:12" ht="15">
      <c r="B16" s="687"/>
      <c r="C16" s="688"/>
      <c r="D16" s="689"/>
      <c r="E16" s="690"/>
      <c r="F16" s="691"/>
      <c r="G16" s="1008">
        <f t="shared" si="0"/>
        <v>0</v>
      </c>
      <c r="H16" s="701"/>
      <c r="I16" s="702"/>
      <c r="J16" s="702"/>
      <c r="K16" s="691"/>
      <c r="L16" s="691"/>
    </row>
    <row r="17" spans="2:13" ht="15">
      <c r="B17" s="687"/>
      <c r="C17" s="688"/>
      <c r="D17" s="689"/>
      <c r="E17" s="690"/>
      <c r="F17" s="691"/>
      <c r="G17" s="1008">
        <f t="shared" si="0"/>
        <v>0</v>
      </c>
      <c r="H17" s="701"/>
      <c r="I17" s="702"/>
      <c r="J17" s="702"/>
      <c r="K17" s="691"/>
      <c r="L17" s="691"/>
    </row>
    <row r="18" spans="2:13" ht="15">
      <c r="B18" s="687"/>
      <c r="C18" s="688"/>
      <c r="D18" s="689"/>
      <c r="E18" s="690"/>
      <c r="F18" s="691"/>
      <c r="G18" s="1008">
        <f t="shared" si="0"/>
        <v>0</v>
      </c>
      <c r="H18" s="701"/>
      <c r="I18" s="702"/>
      <c r="J18" s="702"/>
      <c r="K18" s="691"/>
      <c r="L18" s="691"/>
    </row>
    <row r="19" spans="2:13" ht="15">
      <c r="B19" s="687"/>
      <c r="C19" s="688"/>
      <c r="D19" s="689"/>
      <c r="E19" s="690"/>
      <c r="F19" s="691"/>
      <c r="G19" s="1008">
        <f t="shared" si="0"/>
        <v>0</v>
      </c>
      <c r="H19" s="701"/>
      <c r="I19" s="702"/>
      <c r="J19" s="702"/>
      <c r="K19" s="691"/>
      <c r="L19" s="691"/>
    </row>
    <row r="20" spans="2:13" ht="15">
      <c r="B20" s="687"/>
      <c r="C20" s="688"/>
      <c r="D20" s="689"/>
      <c r="E20" s="690"/>
      <c r="F20" s="691"/>
      <c r="G20" s="1008">
        <f t="shared" si="0"/>
        <v>0</v>
      </c>
      <c r="H20" s="701"/>
      <c r="I20" s="702"/>
      <c r="J20" s="702"/>
      <c r="K20" s="691"/>
      <c r="L20" s="691"/>
      <c r="M20" s="1009"/>
    </row>
    <row r="21" spans="2:13" ht="15">
      <c r="B21" s="687"/>
      <c r="C21" s="688"/>
      <c r="D21" s="689"/>
      <c r="E21" s="690"/>
      <c r="F21" s="691"/>
      <c r="G21" s="1008">
        <f t="shared" si="0"/>
        <v>0</v>
      </c>
      <c r="H21" s="701"/>
      <c r="I21" s="702"/>
      <c r="J21" s="702"/>
      <c r="K21" s="691"/>
      <c r="L21" s="691"/>
    </row>
    <row r="22" spans="2:13" ht="15">
      <c r="B22" s="687"/>
      <c r="C22" s="688"/>
      <c r="D22" s="689"/>
      <c r="E22" s="690"/>
      <c r="F22" s="691"/>
      <c r="G22" s="1008">
        <f t="shared" si="0"/>
        <v>0</v>
      </c>
      <c r="H22" s="701"/>
      <c r="I22" s="702"/>
      <c r="J22" s="702"/>
      <c r="K22" s="691"/>
      <c r="L22" s="691"/>
    </row>
    <row r="23" spans="2:13" ht="15">
      <c r="B23" s="687"/>
      <c r="C23" s="688"/>
      <c r="D23" s="689"/>
      <c r="E23" s="690"/>
      <c r="F23" s="691"/>
      <c r="G23" s="1008">
        <f t="shared" si="0"/>
        <v>0</v>
      </c>
      <c r="H23" s="701"/>
      <c r="I23" s="702"/>
      <c r="J23" s="702"/>
      <c r="K23" s="691"/>
      <c r="L23" s="691"/>
    </row>
    <row r="24" spans="2:13" ht="15">
      <c r="B24" s="687"/>
      <c r="C24" s="688"/>
      <c r="D24" s="689"/>
      <c r="E24" s="690"/>
      <c r="F24" s="691"/>
      <c r="G24" s="1008">
        <f t="shared" si="0"/>
        <v>0</v>
      </c>
      <c r="H24" s="701"/>
      <c r="I24" s="702"/>
      <c r="J24" s="702"/>
      <c r="K24" s="691"/>
      <c r="L24" s="691"/>
    </row>
    <row r="25" spans="2:13" ht="15">
      <c r="B25" s="687"/>
      <c r="C25" s="688"/>
      <c r="D25" s="689"/>
      <c r="E25" s="690"/>
      <c r="F25" s="691"/>
      <c r="G25" s="1008">
        <f t="shared" si="0"/>
        <v>0</v>
      </c>
      <c r="H25" s="701"/>
      <c r="I25" s="702"/>
      <c r="J25" s="702"/>
      <c r="K25" s="691"/>
      <c r="L25" s="691"/>
    </row>
    <row r="26" spans="2:13" ht="15">
      <c r="B26" s="687"/>
      <c r="C26" s="688"/>
      <c r="D26" s="689"/>
      <c r="E26" s="690"/>
      <c r="F26" s="691"/>
      <c r="G26" s="1008">
        <f t="shared" si="0"/>
        <v>0</v>
      </c>
      <c r="H26" s="701"/>
      <c r="I26" s="702"/>
      <c r="J26" s="702"/>
      <c r="K26" s="691"/>
      <c r="L26" s="691"/>
    </row>
    <row r="27" spans="2:13" ht="15">
      <c r="B27" s="687"/>
      <c r="C27" s="688"/>
      <c r="D27" s="689"/>
      <c r="E27" s="690"/>
      <c r="F27" s="691"/>
      <c r="G27" s="1008">
        <f t="shared" si="0"/>
        <v>0</v>
      </c>
      <c r="H27" s="701"/>
      <c r="I27" s="702"/>
      <c r="J27" s="702"/>
      <c r="K27" s="691"/>
      <c r="L27" s="691"/>
    </row>
    <row r="28" spans="2:13" ht="15">
      <c r="B28" s="692"/>
      <c r="C28" s="693"/>
      <c r="D28" s="694"/>
      <c r="E28" s="695"/>
      <c r="F28" s="691"/>
      <c r="G28" s="1008">
        <f t="shared" si="0"/>
        <v>0</v>
      </c>
      <c r="H28" s="701"/>
      <c r="I28" s="332"/>
      <c r="J28" s="332"/>
      <c r="K28" s="703"/>
      <c r="L28" s="703"/>
    </row>
    <row r="29" spans="2:13" ht="15.75" thickBot="1">
      <c r="B29" s="696"/>
      <c r="C29" s="697"/>
      <c r="D29" s="698"/>
      <c r="E29" s="699"/>
      <c r="F29" s="700"/>
      <c r="G29" s="1010">
        <f t="shared" si="0"/>
        <v>0</v>
      </c>
      <c r="H29" s="704"/>
      <c r="I29" s="342"/>
      <c r="J29" s="342"/>
      <c r="K29" s="705"/>
      <c r="L29" s="705"/>
    </row>
    <row r="30" spans="2:13" ht="15.75" thickBot="1">
      <c r="B30" s="1652" t="s">
        <v>156</v>
      </c>
      <c r="C30" s="1653"/>
      <c r="D30" s="1011"/>
      <c r="E30" s="1012">
        <f t="shared" ref="E30:K30" si="1">SUM(E10:E29)</f>
        <v>0</v>
      </c>
      <c r="F30" s="1013">
        <f>SUM(F10:F29)</f>
        <v>0</v>
      </c>
      <c r="G30" s="1012">
        <f t="shared" si="1"/>
        <v>0</v>
      </c>
      <c r="H30" s="1012">
        <f t="shared" si="1"/>
        <v>0</v>
      </c>
      <c r="I30" s="1012">
        <f t="shared" si="1"/>
        <v>0</v>
      </c>
      <c r="J30" s="1014">
        <f t="shared" si="1"/>
        <v>0</v>
      </c>
      <c r="K30" s="1015">
        <f t="shared" si="1"/>
        <v>0</v>
      </c>
      <c r="L30" s="1016"/>
    </row>
    <row r="31" spans="2:13" ht="15">
      <c r="B31" s="975" t="s">
        <v>166</v>
      </c>
      <c r="L31" s="157"/>
    </row>
    <row r="32" spans="2:13" ht="15.75" thickBot="1">
      <c r="L32" s="157"/>
    </row>
    <row r="33" spans="2:12" ht="41.25" customHeight="1" thickBot="1">
      <c r="B33" s="1017"/>
      <c r="C33" s="1018"/>
      <c r="D33" s="1018"/>
      <c r="E33" s="1018"/>
      <c r="F33" s="1018"/>
      <c r="G33" s="1019"/>
      <c r="H33" s="1020"/>
      <c r="I33" s="1021" t="s">
        <v>167</v>
      </c>
      <c r="J33" s="706"/>
      <c r="L33" s="157"/>
    </row>
    <row r="34" spans="2:12" ht="101.25" customHeight="1">
      <c r="B34" s="1022" t="s">
        <v>55</v>
      </c>
      <c r="C34" s="1023" t="s">
        <v>56</v>
      </c>
      <c r="D34" s="1024" t="s">
        <v>159</v>
      </c>
      <c r="E34" s="1001" t="s">
        <v>168</v>
      </c>
      <c r="F34" s="1003" t="s">
        <v>169</v>
      </c>
      <c r="G34" s="1001" t="s">
        <v>163</v>
      </c>
      <c r="H34" s="1002" t="s">
        <v>148</v>
      </c>
      <c r="I34" s="1002" t="s">
        <v>149</v>
      </c>
      <c r="J34" s="1004" t="s">
        <v>170</v>
      </c>
      <c r="K34" s="1003" t="s">
        <v>30</v>
      </c>
      <c r="L34" s="157"/>
    </row>
    <row r="35" spans="2:12" ht="15">
      <c r="B35" s="1025">
        <f>B10</f>
        <v>0</v>
      </c>
      <c r="C35" s="1026">
        <f>C10</f>
        <v>0</v>
      </c>
      <c r="D35" s="1027">
        <f>D10</f>
        <v>0</v>
      </c>
      <c r="E35" s="707"/>
      <c r="F35" s="708"/>
      <c r="G35" s="707"/>
      <c r="H35" s="709"/>
      <c r="I35" s="709"/>
      <c r="J35" s="708"/>
      <c r="K35" s="691"/>
      <c r="L35" s="157"/>
    </row>
    <row r="36" spans="2:12" ht="15">
      <c r="B36" s="1025">
        <f t="shared" ref="B36:D54" si="2">B11</f>
        <v>0</v>
      </c>
      <c r="C36" s="1026">
        <f t="shared" si="2"/>
        <v>0</v>
      </c>
      <c r="D36" s="1027">
        <f t="shared" si="2"/>
        <v>0</v>
      </c>
      <c r="E36" s="707"/>
      <c r="F36" s="708"/>
      <c r="G36" s="707"/>
      <c r="H36" s="709"/>
      <c r="I36" s="709"/>
      <c r="J36" s="708"/>
      <c r="K36" s="691"/>
      <c r="L36" s="157"/>
    </row>
    <row r="37" spans="2:12" ht="15">
      <c r="B37" s="1025">
        <f t="shared" si="2"/>
        <v>0</v>
      </c>
      <c r="C37" s="1026">
        <f t="shared" si="2"/>
        <v>0</v>
      </c>
      <c r="D37" s="1027">
        <f t="shared" si="2"/>
        <v>0</v>
      </c>
      <c r="E37" s="707"/>
      <c r="F37" s="708"/>
      <c r="G37" s="707"/>
      <c r="H37" s="709"/>
      <c r="I37" s="709"/>
      <c r="J37" s="708"/>
      <c r="K37" s="691"/>
      <c r="L37" s="157"/>
    </row>
    <row r="38" spans="2:12" ht="15">
      <c r="B38" s="1025">
        <f t="shared" si="2"/>
        <v>0</v>
      </c>
      <c r="C38" s="1026">
        <f t="shared" si="2"/>
        <v>0</v>
      </c>
      <c r="D38" s="1027">
        <f t="shared" si="2"/>
        <v>0</v>
      </c>
      <c r="E38" s="707"/>
      <c r="F38" s="708"/>
      <c r="G38" s="707"/>
      <c r="H38" s="709"/>
      <c r="I38" s="709"/>
      <c r="J38" s="708"/>
      <c r="K38" s="691"/>
      <c r="L38" s="157"/>
    </row>
    <row r="39" spans="2:12" ht="15">
      <c r="B39" s="1025">
        <f t="shared" si="2"/>
        <v>0</v>
      </c>
      <c r="C39" s="1026">
        <f t="shared" si="2"/>
        <v>0</v>
      </c>
      <c r="D39" s="1027">
        <f t="shared" si="2"/>
        <v>0</v>
      </c>
      <c r="E39" s="707"/>
      <c r="F39" s="708"/>
      <c r="G39" s="707"/>
      <c r="H39" s="709"/>
      <c r="I39" s="709"/>
      <c r="J39" s="708"/>
      <c r="K39" s="691"/>
      <c r="L39" s="157"/>
    </row>
    <row r="40" spans="2:12" ht="15">
      <c r="B40" s="1025">
        <f t="shared" si="2"/>
        <v>0</v>
      </c>
      <c r="C40" s="1026">
        <f t="shared" si="2"/>
        <v>0</v>
      </c>
      <c r="D40" s="1027">
        <f t="shared" si="2"/>
        <v>0</v>
      </c>
      <c r="E40" s="707"/>
      <c r="F40" s="708"/>
      <c r="G40" s="707"/>
      <c r="H40" s="709"/>
      <c r="I40" s="709"/>
      <c r="J40" s="708"/>
      <c r="K40" s="691"/>
      <c r="L40" s="157"/>
    </row>
    <row r="41" spans="2:12" ht="15">
      <c r="B41" s="1025">
        <f t="shared" si="2"/>
        <v>0</v>
      </c>
      <c r="C41" s="1026">
        <f t="shared" si="2"/>
        <v>0</v>
      </c>
      <c r="D41" s="1027">
        <f t="shared" si="2"/>
        <v>0</v>
      </c>
      <c r="E41" s="707"/>
      <c r="F41" s="708"/>
      <c r="G41" s="707"/>
      <c r="H41" s="709"/>
      <c r="I41" s="709"/>
      <c r="J41" s="708"/>
      <c r="K41" s="691"/>
      <c r="L41" s="157"/>
    </row>
    <row r="42" spans="2:12" ht="15">
      <c r="B42" s="1025">
        <f t="shared" si="2"/>
        <v>0</v>
      </c>
      <c r="C42" s="1026">
        <f t="shared" si="2"/>
        <v>0</v>
      </c>
      <c r="D42" s="1027">
        <f t="shared" si="2"/>
        <v>0</v>
      </c>
      <c r="E42" s="707"/>
      <c r="F42" s="708"/>
      <c r="G42" s="707"/>
      <c r="H42" s="709"/>
      <c r="I42" s="709"/>
      <c r="J42" s="708"/>
      <c r="K42" s="691"/>
      <c r="L42" s="157"/>
    </row>
    <row r="43" spans="2:12" ht="15">
      <c r="B43" s="1025">
        <f t="shared" si="2"/>
        <v>0</v>
      </c>
      <c r="C43" s="1026">
        <f t="shared" si="2"/>
        <v>0</v>
      </c>
      <c r="D43" s="1027">
        <f t="shared" si="2"/>
        <v>0</v>
      </c>
      <c r="E43" s="707"/>
      <c r="F43" s="708"/>
      <c r="G43" s="707"/>
      <c r="H43" s="709"/>
      <c r="I43" s="709"/>
      <c r="J43" s="708"/>
      <c r="K43" s="691"/>
      <c r="L43" s="157"/>
    </row>
    <row r="44" spans="2:12" ht="15">
      <c r="B44" s="1025">
        <f t="shared" si="2"/>
        <v>0</v>
      </c>
      <c r="C44" s="1026">
        <f t="shared" si="2"/>
        <v>0</v>
      </c>
      <c r="D44" s="1027">
        <f t="shared" si="2"/>
        <v>0</v>
      </c>
      <c r="E44" s="707"/>
      <c r="F44" s="708"/>
      <c r="G44" s="707"/>
      <c r="H44" s="709"/>
      <c r="I44" s="709"/>
      <c r="J44" s="708"/>
      <c r="K44" s="691"/>
      <c r="L44" s="157"/>
    </row>
    <row r="45" spans="2:12" ht="15">
      <c r="B45" s="1025">
        <f t="shared" si="2"/>
        <v>0</v>
      </c>
      <c r="C45" s="1026">
        <f t="shared" si="2"/>
        <v>0</v>
      </c>
      <c r="D45" s="1027">
        <f t="shared" si="2"/>
        <v>0</v>
      </c>
      <c r="E45" s="707"/>
      <c r="F45" s="708"/>
      <c r="G45" s="707"/>
      <c r="H45" s="709"/>
      <c r="I45" s="709"/>
      <c r="J45" s="708"/>
      <c r="K45" s="691"/>
      <c r="L45" s="157"/>
    </row>
    <row r="46" spans="2:12" ht="15">
      <c r="B46" s="1025">
        <f t="shared" si="2"/>
        <v>0</v>
      </c>
      <c r="C46" s="1026">
        <f t="shared" si="2"/>
        <v>0</v>
      </c>
      <c r="D46" s="1027">
        <f t="shared" si="2"/>
        <v>0</v>
      </c>
      <c r="E46" s="707"/>
      <c r="F46" s="708"/>
      <c r="G46" s="707"/>
      <c r="H46" s="709"/>
      <c r="I46" s="709"/>
      <c r="J46" s="708"/>
      <c r="K46" s="691"/>
      <c r="L46" s="157"/>
    </row>
    <row r="47" spans="2:12" ht="15">
      <c r="B47" s="1025">
        <f t="shared" si="2"/>
        <v>0</v>
      </c>
      <c r="C47" s="1026">
        <f t="shared" si="2"/>
        <v>0</v>
      </c>
      <c r="D47" s="1027">
        <f t="shared" si="2"/>
        <v>0</v>
      </c>
      <c r="E47" s="707"/>
      <c r="F47" s="708"/>
      <c r="G47" s="707"/>
      <c r="H47" s="709"/>
      <c r="I47" s="709"/>
      <c r="J47" s="708"/>
      <c r="K47" s="691"/>
      <c r="L47" s="157"/>
    </row>
    <row r="48" spans="2:12" ht="15">
      <c r="B48" s="1025">
        <f t="shared" si="2"/>
        <v>0</v>
      </c>
      <c r="C48" s="1026">
        <f t="shared" si="2"/>
        <v>0</v>
      </c>
      <c r="D48" s="1027">
        <f t="shared" si="2"/>
        <v>0</v>
      </c>
      <c r="E48" s="707"/>
      <c r="F48" s="708"/>
      <c r="G48" s="707"/>
      <c r="H48" s="709"/>
      <c r="I48" s="709"/>
      <c r="J48" s="708"/>
      <c r="K48" s="691"/>
      <c r="L48" s="157"/>
    </row>
    <row r="49" spans="2:12" ht="15">
      <c r="B49" s="1025">
        <f t="shared" si="2"/>
        <v>0</v>
      </c>
      <c r="C49" s="1026">
        <f t="shared" si="2"/>
        <v>0</v>
      </c>
      <c r="D49" s="1027">
        <f t="shared" si="2"/>
        <v>0</v>
      </c>
      <c r="E49" s="707"/>
      <c r="F49" s="708"/>
      <c r="G49" s="707"/>
      <c r="H49" s="709"/>
      <c r="I49" s="709"/>
      <c r="J49" s="708"/>
      <c r="K49" s="691"/>
      <c r="L49" s="157"/>
    </row>
    <row r="50" spans="2:12" ht="15">
      <c r="B50" s="1025">
        <f t="shared" si="2"/>
        <v>0</v>
      </c>
      <c r="C50" s="1026">
        <f t="shared" si="2"/>
        <v>0</v>
      </c>
      <c r="D50" s="1027">
        <f t="shared" si="2"/>
        <v>0</v>
      </c>
      <c r="E50" s="707"/>
      <c r="F50" s="708"/>
      <c r="G50" s="707"/>
      <c r="H50" s="709"/>
      <c r="I50" s="709"/>
      <c r="J50" s="708"/>
      <c r="K50" s="691"/>
      <c r="L50" s="157"/>
    </row>
    <row r="51" spans="2:12" ht="15">
      <c r="B51" s="1025">
        <f t="shared" si="2"/>
        <v>0</v>
      </c>
      <c r="C51" s="1026">
        <f t="shared" si="2"/>
        <v>0</v>
      </c>
      <c r="D51" s="1027">
        <f t="shared" si="2"/>
        <v>0</v>
      </c>
      <c r="E51" s="707"/>
      <c r="F51" s="708"/>
      <c r="G51" s="707"/>
      <c r="H51" s="709"/>
      <c r="I51" s="709"/>
      <c r="J51" s="708"/>
      <c r="K51" s="691"/>
      <c r="L51" s="157"/>
    </row>
    <row r="52" spans="2:12" ht="15">
      <c r="B52" s="1025">
        <f t="shared" si="2"/>
        <v>0</v>
      </c>
      <c r="C52" s="1026">
        <f t="shared" si="2"/>
        <v>0</v>
      </c>
      <c r="D52" s="1027">
        <f t="shared" si="2"/>
        <v>0</v>
      </c>
      <c r="E52" s="329"/>
      <c r="F52" s="710"/>
      <c r="G52" s="329"/>
      <c r="H52" s="330"/>
      <c r="I52" s="330"/>
      <c r="J52" s="710"/>
      <c r="K52" s="691"/>
      <c r="L52" s="157"/>
    </row>
    <row r="53" spans="2:12" ht="15">
      <c r="B53" s="1025">
        <f t="shared" si="2"/>
        <v>0</v>
      </c>
      <c r="C53" s="1026">
        <f t="shared" si="2"/>
        <v>0</v>
      </c>
      <c r="D53" s="1027">
        <f t="shared" si="2"/>
        <v>0</v>
      </c>
      <c r="E53" s="329"/>
      <c r="F53" s="710"/>
      <c r="G53" s="329"/>
      <c r="H53" s="330"/>
      <c r="I53" s="330"/>
      <c r="J53" s="710"/>
      <c r="K53" s="691"/>
      <c r="L53" s="157"/>
    </row>
    <row r="54" spans="2:12" ht="15.75" thickBot="1">
      <c r="B54" s="1025">
        <f t="shared" si="2"/>
        <v>0</v>
      </c>
      <c r="C54" s="1026">
        <f t="shared" si="2"/>
        <v>0</v>
      </c>
      <c r="D54" s="1027">
        <f t="shared" si="2"/>
        <v>0</v>
      </c>
      <c r="E54" s="711"/>
      <c r="F54" s="712"/>
      <c r="G54" s="711"/>
      <c r="H54" s="713"/>
      <c r="I54" s="713"/>
      <c r="J54" s="712"/>
      <c r="K54" s="691"/>
      <c r="L54" s="157"/>
    </row>
    <row r="55" spans="2:12" ht="15.75" thickBot="1">
      <c r="B55" s="1654" t="s">
        <v>156</v>
      </c>
      <c r="C55" s="1655"/>
      <c r="D55" s="1028"/>
      <c r="E55" s="1014">
        <f t="shared" ref="E55:J55" si="3">SUM(E35:E54)</f>
        <v>0</v>
      </c>
      <c r="F55" s="1014">
        <f t="shared" si="3"/>
        <v>0</v>
      </c>
      <c r="G55" s="1012">
        <f t="shared" si="3"/>
        <v>0</v>
      </c>
      <c r="H55" s="1012">
        <f t="shared" si="3"/>
        <v>0</v>
      </c>
      <c r="I55" s="1012">
        <f t="shared" si="3"/>
        <v>0</v>
      </c>
      <c r="J55" s="1029">
        <f t="shared" si="3"/>
        <v>0</v>
      </c>
      <c r="L55" s="157"/>
    </row>
    <row r="56" spans="2:12" ht="15">
      <c r="B56" s="975" t="s">
        <v>171</v>
      </c>
      <c r="L56" s="157"/>
    </row>
    <row r="57" spans="2:12" ht="15">
      <c r="B57" s="975" t="s">
        <v>172</v>
      </c>
      <c r="L57" s="157"/>
    </row>
    <row r="58" spans="2:12" ht="15.75" thickBot="1">
      <c r="B58" s="974"/>
      <c r="L58" s="157"/>
    </row>
    <row r="59" spans="2:12" ht="30" customHeight="1" thickBot="1">
      <c r="B59" s="192"/>
      <c r="C59" s="1030"/>
      <c r="D59" s="1030"/>
      <c r="E59" s="1030"/>
      <c r="F59" s="1030"/>
      <c r="G59" s="1030"/>
      <c r="H59" s="1031"/>
      <c r="I59" s="1032" t="s">
        <v>173</v>
      </c>
      <c r="J59" s="714"/>
      <c r="L59" s="157"/>
    </row>
    <row r="60" spans="2:12" ht="96" customHeight="1">
      <c r="B60" s="1022" t="s">
        <v>55</v>
      </c>
      <c r="C60" s="1023" t="s">
        <v>56</v>
      </c>
      <c r="D60" s="1023" t="s">
        <v>159</v>
      </c>
      <c r="E60" s="1023" t="s">
        <v>160</v>
      </c>
      <c r="F60" s="1023" t="s">
        <v>174</v>
      </c>
      <c r="G60" s="1033" t="s">
        <v>162</v>
      </c>
      <c r="H60" s="1023" t="s">
        <v>175</v>
      </c>
      <c r="I60" s="1023" t="s">
        <v>176</v>
      </c>
      <c r="J60" s="1023" t="s">
        <v>177</v>
      </c>
      <c r="K60" s="1034" t="s">
        <v>178</v>
      </c>
      <c r="L60" s="157"/>
    </row>
    <row r="61" spans="2:12" ht="15">
      <c r="B61" s="1025">
        <f t="shared" ref="B61:G61" si="4">B10</f>
        <v>0</v>
      </c>
      <c r="C61" s="1026">
        <f t="shared" si="4"/>
        <v>0</v>
      </c>
      <c r="D61" s="1026">
        <f t="shared" si="4"/>
        <v>0</v>
      </c>
      <c r="E61" s="1035">
        <f t="shared" si="4"/>
        <v>0</v>
      </c>
      <c r="F61" s="1035">
        <f t="shared" si="4"/>
        <v>0</v>
      </c>
      <c r="G61" s="1035">
        <f t="shared" si="4"/>
        <v>0</v>
      </c>
      <c r="H61" s="1035">
        <f t="shared" ref="H61:I80" si="5">H10+G35</f>
        <v>0</v>
      </c>
      <c r="I61" s="1035">
        <f t="shared" si="5"/>
        <v>0</v>
      </c>
      <c r="J61" s="1035">
        <f t="shared" ref="J61:K80" si="6">I35</f>
        <v>0</v>
      </c>
      <c r="K61" s="236">
        <f t="shared" si="6"/>
        <v>0</v>
      </c>
      <c r="L61" s="157"/>
    </row>
    <row r="62" spans="2:12" ht="15">
      <c r="B62" s="1025">
        <f t="shared" ref="B62:G80" si="7">B11</f>
        <v>0</v>
      </c>
      <c r="C62" s="1026">
        <f t="shared" si="7"/>
        <v>0</v>
      </c>
      <c r="D62" s="1026">
        <f t="shared" si="7"/>
        <v>0</v>
      </c>
      <c r="E62" s="1035">
        <f t="shared" si="7"/>
        <v>0</v>
      </c>
      <c r="F62" s="1035">
        <f t="shared" si="7"/>
        <v>0</v>
      </c>
      <c r="G62" s="1035">
        <f t="shared" si="7"/>
        <v>0</v>
      </c>
      <c r="H62" s="1035">
        <f t="shared" si="5"/>
        <v>0</v>
      </c>
      <c r="I62" s="1035">
        <f t="shared" si="5"/>
        <v>0</v>
      </c>
      <c r="J62" s="1035">
        <f t="shared" si="6"/>
        <v>0</v>
      </c>
      <c r="K62" s="236">
        <f t="shared" si="6"/>
        <v>0</v>
      </c>
      <c r="L62" s="157"/>
    </row>
    <row r="63" spans="2:12" ht="15">
      <c r="B63" s="1025">
        <f t="shared" si="7"/>
        <v>0</v>
      </c>
      <c r="C63" s="1026">
        <f t="shared" si="7"/>
        <v>0</v>
      </c>
      <c r="D63" s="1026">
        <f t="shared" si="7"/>
        <v>0</v>
      </c>
      <c r="E63" s="1035">
        <f t="shared" si="7"/>
        <v>0</v>
      </c>
      <c r="F63" s="1035">
        <f t="shared" si="7"/>
        <v>0</v>
      </c>
      <c r="G63" s="1035">
        <f t="shared" si="7"/>
        <v>0</v>
      </c>
      <c r="H63" s="1035">
        <f t="shared" si="5"/>
        <v>0</v>
      </c>
      <c r="I63" s="1035">
        <f t="shared" si="5"/>
        <v>0</v>
      </c>
      <c r="J63" s="1035">
        <f t="shared" si="6"/>
        <v>0</v>
      </c>
      <c r="K63" s="236">
        <f t="shared" si="6"/>
        <v>0</v>
      </c>
      <c r="L63" s="157"/>
    </row>
    <row r="64" spans="2:12" ht="15">
      <c r="B64" s="1025">
        <f t="shared" si="7"/>
        <v>0</v>
      </c>
      <c r="C64" s="1026">
        <f t="shared" si="7"/>
        <v>0</v>
      </c>
      <c r="D64" s="1026">
        <f t="shared" si="7"/>
        <v>0</v>
      </c>
      <c r="E64" s="1035">
        <f t="shared" si="7"/>
        <v>0</v>
      </c>
      <c r="F64" s="1035">
        <f t="shared" si="7"/>
        <v>0</v>
      </c>
      <c r="G64" s="1035">
        <f t="shared" si="7"/>
        <v>0</v>
      </c>
      <c r="H64" s="1035">
        <f t="shared" si="5"/>
        <v>0</v>
      </c>
      <c r="I64" s="1035">
        <f t="shared" si="5"/>
        <v>0</v>
      </c>
      <c r="J64" s="1035">
        <f t="shared" si="6"/>
        <v>0</v>
      </c>
      <c r="K64" s="236">
        <f t="shared" si="6"/>
        <v>0</v>
      </c>
      <c r="L64" s="157"/>
    </row>
    <row r="65" spans="2:12" ht="15">
      <c r="B65" s="1025">
        <f t="shared" si="7"/>
        <v>0</v>
      </c>
      <c r="C65" s="1026">
        <f t="shared" si="7"/>
        <v>0</v>
      </c>
      <c r="D65" s="1026">
        <f t="shared" si="7"/>
        <v>0</v>
      </c>
      <c r="E65" s="1035">
        <f t="shared" si="7"/>
        <v>0</v>
      </c>
      <c r="F65" s="1035">
        <f t="shared" si="7"/>
        <v>0</v>
      </c>
      <c r="G65" s="1035">
        <f t="shared" si="7"/>
        <v>0</v>
      </c>
      <c r="H65" s="1035">
        <f t="shared" si="5"/>
        <v>0</v>
      </c>
      <c r="I65" s="1035">
        <f t="shared" si="5"/>
        <v>0</v>
      </c>
      <c r="J65" s="1035">
        <f t="shared" si="6"/>
        <v>0</v>
      </c>
      <c r="K65" s="236">
        <f t="shared" si="6"/>
        <v>0</v>
      </c>
      <c r="L65" s="157"/>
    </row>
    <row r="66" spans="2:12" ht="15">
      <c r="B66" s="1025">
        <f t="shared" si="7"/>
        <v>0</v>
      </c>
      <c r="C66" s="1026">
        <f t="shared" si="7"/>
        <v>0</v>
      </c>
      <c r="D66" s="1026">
        <f t="shared" si="7"/>
        <v>0</v>
      </c>
      <c r="E66" s="1035">
        <f t="shared" si="7"/>
        <v>0</v>
      </c>
      <c r="F66" s="1035">
        <f t="shared" si="7"/>
        <v>0</v>
      </c>
      <c r="G66" s="1035">
        <f t="shared" si="7"/>
        <v>0</v>
      </c>
      <c r="H66" s="1035">
        <f t="shared" si="5"/>
        <v>0</v>
      </c>
      <c r="I66" s="1035">
        <f t="shared" si="5"/>
        <v>0</v>
      </c>
      <c r="J66" s="1035">
        <f t="shared" si="6"/>
        <v>0</v>
      </c>
      <c r="K66" s="236">
        <f t="shared" si="6"/>
        <v>0</v>
      </c>
      <c r="L66" s="157"/>
    </row>
    <row r="67" spans="2:12" ht="15">
      <c r="B67" s="1025">
        <f t="shared" si="7"/>
        <v>0</v>
      </c>
      <c r="C67" s="1026">
        <f t="shared" si="7"/>
        <v>0</v>
      </c>
      <c r="D67" s="1026">
        <f t="shared" si="7"/>
        <v>0</v>
      </c>
      <c r="E67" s="1035">
        <f t="shared" si="7"/>
        <v>0</v>
      </c>
      <c r="F67" s="1035">
        <f t="shared" si="7"/>
        <v>0</v>
      </c>
      <c r="G67" s="1035">
        <f t="shared" si="7"/>
        <v>0</v>
      </c>
      <c r="H67" s="1035">
        <f t="shared" si="5"/>
        <v>0</v>
      </c>
      <c r="I67" s="1035">
        <f t="shared" si="5"/>
        <v>0</v>
      </c>
      <c r="J67" s="1035">
        <f t="shared" si="6"/>
        <v>0</v>
      </c>
      <c r="K67" s="236">
        <f t="shared" si="6"/>
        <v>0</v>
      </c>
      <c r="L67" s="157"/>
    </row>
    <row r="68" spans="2:12" ht="15">
      <c r="B68" s="1025">
        <f t="shared" si="7"/>
        <v>0</v>
      </c>
      <c r="C68" s="1026">
        <f t="shared" si="7"/>
        <v>0</v>
      </c>
      <c r="D68" s="1026">
        <f t="shared" si="7"/>
        <v>0</v>
      </c>
      <c r="E68" s="1035">
        <f t="shared" si="7"/>
        <v>0</v>
      </c>
      <c r="F68" s="1035">
        <f t="shared" si="7"/>
        <v>0</v>
      </c>
      <c r="G68" s="1035">
        <f t="shared" si="7"/>
        <v>0</v>
      </c>
      <c r="H68" s="1035">
        <f t="shared" si="5"/>
        <v>0</v>
      </c>
      <c r="I68" s="1035">
        <f t="shared" si="5"/>
        <v>0</v>
      </c>
      <c r="J68" s="1035">
        <f t="shared" si="6"/>
        <v>0</v>
      </c>
      <c r="K68" s="236">
        <f t="shared" si="6"/>
        <v>0</v>
      </c>
      <c r="L68" s="157"/>
    </row>
    <row r="69" spans="2:12" ht="15">
      <c r="B69" s="1025">
        <f t="shared" si="7"/>
        <v>0</v>
      </c>
      <c r="C69" s="1026">
        <f t="shared" si="7"/>
        <v>0</v>
      </c>
      <c r="D69" s="1026">
        <f t="shared" si="7"/>
        <v>0</v>
      </c>
      <c r="E69" s="1035">
        <f t="shared" si="7"/>
        <v>0</v>
      </c>
      <c r="F69" s="1035">
        <f t="shared" si="7"/>
        <v>0</v>
      </c>
      <c r="G69" s="1035">
        <f t="shared" si="7"/>
        <v>0</v>
      </c>
      <c r="H69" s="1035">
        <f t="shared" si="5"/>
        <v>0</v>
      </c>
      <c r="I69" s="1035">
        <f t="shared" si="5"/>
        <v>0</v>
      </c>
      <c r="J69" s="1035">
        <f t="shared" si="6"/>
        <v>0</v>
      </c>
      <c r="K69" s="236">
        <f t="shared" si="6"/>
        <v>0</v>
      </c>
      <c r="L69" s="157"/>
    </row>
    <row r="70" spans="2:12" ht="15">
      <c r="B70" s="1025">
        <f t="shared" si="7"/>
        <v>0</v>
      </c>
      <c r="C70" s="1026">
        <f t="shared" si="7"/>
        <v>0</v>
      </c>
      <c r="D70" s="1026">
        <f t="shared" si="7"/>
        <v>0</v>
      </c>
      <c r="E70" s="1035">
        <f t="shared" si="7"/>
        <v>0</v>
      </c>
      <c r="F70" s="1035">
        <f t="shared" si="7"/>
        <v>0</v>
      </c>
      <c r="G70" s="1035">
        <f t="shared" si="7"/>
        <v>0</v>
      </c>
      <c r="H70" s="1035">
        <f t="shared" si="5"/>
        <v>0</v>
      </c>
      <c r="I70" s="1035">
        <f t="shared" si="5"/>
        <v>0</v>
      </c>
      <c r="J70" s="1035">
        <f t="shared" si="6"/>
        <v>0</v>
      </c>
      <c r="K70" s="236">
        <f t="shared" si="6"/>
        <v>0</v>
      </c>
      <c r="L70" s="157"/>
    </row>
    <row r="71" spans="2:12" ht="15">
      <c r="B71" s="1025">
        <f t="shared" si="7"/>
        <v>0</v>
      </c>
      <c r="C71" s="1026">
        <f t="shared" si="7"/>
        <v>0</v>
      </c>
      <c r="D71" s="1026">
        <f t="shared" si="7"/>
        <v>0</v>
      </c>
      <c r="E71" s="1035">
        <f t="shared" si="7"/>
        <v>0</v>
      </c>
      <c r="F71" s="1035">
        <f t="shared" si="7"/>
        <v>0</v>
      </c>
      <c r="G71" s="1035">
        <f t="shared" si="7"/>
        <v>0</v>
      </c>
      <c r="H71" s="1035">
        <f t="shared" si="5"/>
        <v>0</v>
      </c>
      <c r="I71" s="1035">
        <f t="shared" si="5"/>
        <v>0</v>
      </c>
      <c r="J71" s="1035">
        <f t="shared" si="6"/>
        <v>0</v>
      </c>
      <c r="K71" s="236">
        <f t="shared" si="6"/>
        <v>0</v>
      </c>
      <c r="L71" s="157"/>
    </row>
    <row r="72" spans="2:12" ht="15">
      <c r="B72" s="1025">
        <f t="shared" si="7"/>
        <v>0</v>
      </c>
      <c r="C72" s="1026">
        <f t="shared" si="7"/>
        <v>0</v>
      </c>
      <c r="D72" s="1026">
        <f t="shared" si="7"/>
        <v>0</v>
      </c>
      <c r="E72" s="1035">
        <f t="shared" si="7"/>
        <v>0</v>
      </c>
      <c r="F72" s="1035">
        <f t="shared" si="7"/>
        <v>0</v>
      </c>
      <c r="G72" s="1035">
        <f t="shared" si="7"/>
        <v>0</v>
      </c>
      <c r="H72" s="1035">
        <f t="shared" si="5"/>
        <v>0</v>
      </c>
      <c r="I72" s="1035">
        <f t="shared" si="5"/>
        <v>0</v>
      </c>
      <c r="J72" s="1035">
        <f t="shared" si="6"/>
        <v>0</v>
      </c>
      <c r="K72" s="236">
        <f t="shared" si="6"/>
        <v>0</v>
      </c>
      <c r="L72" s="157"/>
    </row>
    <row r="73" spans="2:12" ht="15">
      <c r="B73" s="1025">
        <f t="shared" si="7"/>
        <v>0</v>
      </c>
      <c r="C73" s="1026">
        <f t="shared" si="7"/>
        <v>0</v>
      </c>
      <c r="D73" s="1026">
        <f t="shared" si="7"/>
        <v>0</v>
      </c>
      <c r="E73" s="1035">
        <f t="shared" si="7"/>
        <v>0</v>
      </c>
      <c r="F73" s="1035">
        <f t="shared" si="7"/>
        <v>0</v>
      </c>
      <c r="G73" s="1035">
        <f t="shared" si="7"/>
        <v>0</v>
      </c>
      <c r="H73" s="1035">
        <f t="shared" si="5"/>
        <v>0</v>
      </c>
      <c r="I73" s="1035">
        <f t="shared" si="5"/>
        <v>0</v>
      </c>
      <c r="J73" s="1035">
        <f t="shared" si="6"/>
        <v>0</v>
      </c>
      <c r="K73" s="236">
        <f t="shared" si="6"/>
        <v>0</v>
      </c>
      <c r="L73" s="157"/>
    </row>
    <row r="74" spans="2:12" ht="15">
      <c r="B74" s="1025">
        <f t="shared" si="7"/>
        <v>0</v>
      </c>
      <c r="C74" s="1026">
        <f t="shared" si="7"/>
        <v>0</v>
      </c>
      <c r="D74" s="1026">
        <f t="shared" si="7"/>
        <v>0</v>
      </c>
      <c r="E74" s="1035">
        <f t="shared" si="7"/>
        <v>0</v>
      </c>
      <c r="F74" s="1035">
        <f t="shared" si="7"/>
        <v>0</v>
      </c>
      <c r="G74" s="1035">
        <f t="shared" si="7"/>
        <v>0</v>
      </c>
      <c r="H74" s="1035">
        <f t="shared" si="5"/>
        <v>0</v>
      </c>
      <c r="I74" s="1035">
        <f t="shared" si="5"/>
        <v>0</v>
      </c>
      <c r="J74" s="1035">
        <f t="shared" si="6"/>
        <v>0</v>
      </c>
      <c r="K74" s="236">
        <f t="shared" si="6"/>
        <v>0</v>
      </c>
      <c r="L74" s="157"/>
    </row>
    <row r="75" spans="2:12" ht="15">
      <c r="B75" s="1025">
        <f t="shared" si="7"/>
        <v>0</v>
      </c>
      <c r="C75" s="1026">
        <f t="shared" si="7"/>
        <v>0</v>
      </c>
      <c r="D75" s="1026">
        <f t="shared" si="7"/>
        <v>0</v>
      </c>
      <c r="E75" s="1035">
        <f t="shared" si="7"/>
        <v>0</v>
      </c>
      <c r="F75" s="1035">
        <f t="shared" si="7"/>
        <v>0</v>
      </c>
      <c r="G75" s="1035">
        <f t="shared" si="7"/>
        <v>0</v>
      </c>
      <c r="H75" s="1035">
        <f t="shared" si="5"/>
        <v>0</v>
      </c>
      <c r="I75" s="1035">
        <f t="shared" si="5"/>
        <v>0</v>
      </c>
      <c r="J75" s="1035">
        <f t="shared" si="6"/>
        <v>0</v>
      </c>
      <c r="K75" s="236">
        <f t="shared" si="6"/>
        <v>0</v>
      </c>
      <c r="L75" s="157"/>
    </row>
    <row r="76" spans="2:12" ht="15">
      <c r="B76" s="1025">
        <f t="shared" si="7"/>
        <v>0</v>
      </c>
      <c r="C76" s="1026">
        <f t="shared" si="7"/>
        <v>0</v>
      </c>
      <c r="D76" s="1026">
        <f t="shared" si="7"/>
        <v>0</v>
      </c>
      <c r="E76" s="1035">
        <f t="shared" si="7"/>
        <v>0</v>
      </c>
      <c r="F76" s="1035">
        <f t="shared" si="7"/>
        <v>0</v>
      </c>
      <c r="G76" s="1035">
        <f t="shared" si="7"/>
        <v>0</v>
      </c>
      <c r="H76" s="1035">
        <f t="shared" si="5"/>
        <v>0</v>
      </c>
      <c r="I76" s="1035">
        <f t="shared" si="5"/>
        <v>0</v>
      </c>
      <c r="J76" s="1035">
        <f t="shared" si="6"/>
        <v>0</v>
      </c>
      <c r="K76" s="236">
        <f t="shared" si="6"/>
        <v>0</v>
      </c>
      <c r="L76" s="157"/>
    </row>
    <row r="77" spans="2:12" ht="15">
      <c r="B77" s="1025">
        <f t="shared" si="7"/>
        <v>0</v>
      </c>
      <c r="C77" s="1026">
        <f t="shared" si="7"/>
        <v>0</v>
      </c>
      <c r="D77" s="1026">
        <f t="shared" si="7"/>
        <v>0</v>
      </c>
      <c r="E77" s="1035">
        <f t="shared" si="7"/>
        <v>0</v>
      </c>
      <c r="F77" s="1035">
        <f t="shared" si="7"/>
        <v>0</v>
      </c>
      <c r="G77" s="1035">
        <f t="shared" si="7"/>
        <v>0</v>
      </c>
      <c r="H77" s="1035">
        <f t="shared" si="5"/>
        <v>0</v>
      </c>
      <c r="I77" s="1035">
        <f t="shared" si="5"/>
        <v>0</v>
      </c>
      <c r="J77" s="1035">
        <f t="shared" si="6"/>
        <v>0</v>
      </c>
      <c r="K77" s="236">
        <f t="shared" si="6"/>
        <v>0</v>
      </c>
      <c r="L77" s="157"/>
    </row>
    <row r="78" spans="2:12" ht="15">
      <c r="B78" s="1025">
        <f t="shared" si="7"/>
        <v>0</v>
      </c>
      <c r="C78" s="1026">
        <f t="shared" si="7"/>
        <v>0</v>
      </c>
      <c r="D78" s="1026">
        <f t="shared" si="7"/>
        <v>0</v>
      </c>
      <c r="E78" s="1035">
        <f t="shared" si="7"/>
        <v>0</v>
      </c>
      <c r="F78" s="1035">
        <f t="shared" si="7"/>
        <v>0</v>
      </c>
      <c r="G78" s="1035">
        <f t="shared" si="7"/>
        <v>0</v>
      </c>
      <c r="H78" s="1035">
        <f t="shared" si="5"/>
        <v>0</v>
      </c>
      <c r="I78" s="1035">
        <f t="shared" si="5"/>
        <v>0</v>
      </c>
      <c r="J78" s="1035">
        <f t="shared" si="6"/>
        <v>0</v>
      </c>
      <c r="K78" s="236">
        <f t="shared" si="6"/>
        <v>0</v>
      </c>
      <c r="L78" s="157"/>
    </row>
    <row r="79" spans="2:12" ht="15">
      <c r="B79" s="1025">
        <f t="shared" si="7"/>
        <v>0</v>
      </c>
      <c r="C79" s="1026">
        <f t="shared" si="7"/>
        <v>0</v>
      </c>
      <c r="D79" s="1026">
        <f t="shared" si="7"/>
        <v>0</v>
      </c>
      <c r="E79" s="1035">
        <f t="shared" si="7"/>
        <v>0</v>
      </c>
      <c r="F79" s="1035">
        <f t="shared" si="7"/>
        <v>0</v>
      </c>
      <c r="G79" s="1035">
        <f t="shared" si="7"/>
        <v>0</v>
      </c>
      <c r="H79" s="1035">
        <f t="shared" si="5"/>
        <v>0</v>
      </c>
      <c r="I79" s="1035">
        <f t="shared" si="5"/>
        <v>0</v>
      </c>
      <c r="J79" s="1035">
        <f t="shared" si="6"/>
        <v>0</v>
      </c>
      <c r="K79" s="236">
        <f t="shared" si="6"/>
        <v>0</v>
      </c>
      <c r="L79" s="157"/>
    </row>
    <row r="80" spans="2:12" ht="15">
      <c r="B80" s="1025">
        <f t="shared" si="7"/>
        <v>0</v>
      </c>
      <c r="C80" s="1026">
        <f t="shared" si="7"/>
        <v>0</v>
      </c>
      <c r="D80" s="1026">
        <f t="shared" si="7"/>
        <v>0</v>
      </c>
      <c r="E80" s="1035">
        <f t="shared" si="7"/>
        <v>0</v>
      </c>
      <c r="F80" s="1035">
        <f t="shared" si="7"/>
        <v>0</v>
      </c>
      <c r="G80" s="1035">
        <f t="shared" si="7"/>
        <v>0</v>
      </c>
      <c r="H80" s="1035">
        <f t="shared" si="5"/>
        <v>0</v>
      </c>
      <c r="I80" s="1035">
        <f t="shared" si="5"/>
        <v>0</v>
      </c>
      <c r="J80" s="1035">
        <f t="shared" si="6"/>
        <v>0</v>
      </c>
      <c r="K80" s="236">
        <f t="shared" si="6"/>
        <v>0</v>
      </c>
      <c r="L80" s="157"/>
    </row>
    <row r="81" spans="2:12" ht="15">
      <c r="B81" s="1656" t="s">
        <v>156</v>
      </c>
      <c r="C81" s="1657"/>
      <c r="D81" s="1036"/>
      <c r="E81" s="1037">
        <f t="shared" ref="E81:K81" si="8">SUM(E61:E80)</f>
        <v>0</v>
      </c>
      <c r="F81" s="1037">
        <f>SUM(F61:F80)</f>
        <v>0</v>
      </c>
      <c r="G81" s="1038">
        <f t="shared" si="8"/>
        <v>0</v>
      </c>
      <c r="H81" s="1039">
        <f t="shared" si="8"/>
        <v>0</v>
      </c>
      <c r="I81" s="1040">
        <f t="shared" si="8"/>
        <v>0</v>
      </c>
      <c r="J81" s="1041">
        <f t="shared" si="8"/>
        <v>0</v>
      </c>
      <c r="K81" s="1042">
        <f t="shared" si="8"/>
        <v>0</v>
      </c>
      <c r="L81" s="157"/>
    </row>
    <row r="82" spans="2:12" ht="15">
      <c r="B82" s="1658" t="s">
        <v>179</v>
      </c>
      <c r="C82" s="1659"/>
      <c r="D82" s="1043"/>
      <c r="E82" s="1044" t="str">
        <f>IFERROR(H82+K82+F82+J82,"")</f>
        <v/>
      </c>
      <c r="F82" s="1044" t="e">
        <f>SUM(ABS(F81)/E81)</f>
        <v>#DIV/0!</v>
      </c>
      <c r="G82" s="1045"/>
      <c r="H82" s="1046" t="e">
        <f>(H81+I81)/E81</f>
        <v>#DIV/0!</v>
      </c>
      <c r="I82" s="1047"/>
      <c r="J82" s="1048" t="e">
        <f>J81/G81</f>
        <v>#DIV/0!</v>
      </c>
      <c r="K82" s="1049" t="e">
        <f>K81/E81</f>
        <v>#DIV/0!</v>
      </c>
      <c r="L82" s="161"/>
    </row>
    <row r="83" spans="2:12" ht="15.75" thickBot="1">
      <c r="B83" s="1660" t="s">
        <v>180</v>
      </c>
      <c r="C83" s="1661"/>
      <c r="D83" s="1050"/>
      <c r="E83" s="1051"/>
      <c r="F83" s="1051"/>
      <c r="G83" s="1052">
        <f>SUM(H83:K83)</f>
        <v>0</v>
      </c>
      <c r="H83" s="1053" t="str">
        <f>IFERROR(H81/G81,"")</f>
        <v/>
      </c>
      <c r="I83" s="1053" t="str">
        <f>IFERROR(I81/G81,"")</f>
        <v/>
      </c>
      <c r="J83" s="1054" t="str">
        <f>IFERROR(J81/G81,"")</f>
        <v/>
      </c>
      <c r="K83" s="1055" t="str">
        <f>IFERROR(K81/E81,"")</f>
        <v/>
      </c>
      <c r="L83" s="161"/>
    </row>
    <row r="84" spans="2:12" ht="8.25" customHeight="1">
      <c r="H84" s="1056"/>
      <c r="I84" s="1056"/>
      <c r="J84" s="1056"/>
      <c r="K84" s="1056"/>
    </row>
    <row r="85" spans="2:12">
      <c r="B85" s="1057"/>
      <c r="C85" s="185"/>
      <c r="D85" s="185"/>
    </row>
    <row r="86" spans="2:12">
      <c r="B86" s="1058" t="s">
        <v>31</v>
      </c>
      <c r="C86" s="199"/>
      <c r="D86" s="199"/>
    </row>
    <row r="87" spans="2:12">
      <c r="B87" s="1059"/>
      <c r="C87" s="199"/>
      <c r="D87" s="199"/>
    </row>
    <row r="93" spans="2:12">
      <c r="C93" s="185"/>
    </row>
  </sheetData>
  <sheetProtection insertRows="0"/>
  <protectedRanges>
    <protectedRange sqref="B10:K10 B11:E29 F11:F30 B61:K80 B35:J54 G11:K29 L10:L29" name="Oblast2"/>
    <protectedRange sqref="D1 B2" name="Oblast3"/>
    <protectedRange sqref="B1" name="RED IZO"/>
    <protectedRange sqref="H7" name="školní rok_2_1_3"/>
    <protectedRange sqref="B3:C3" name="Oblast3_1"/>
  </protectedRanges>
  <mergeCells count="5">
    <mergeCell ref="B30:C30"/>
    <mergeCell ref="B55:C55"/>
    <mergeCell ref="B81:C81"/>
    <mergeCell ref="B82:C82"/>
    <mergeCell ref="B83:C83"/>
  </mergeCells>
  <conditionalFormatting sqref="C35:C54">
    <cfRule type="expression" dxfId="40" priority="30">
      <formula>$K10&gt;0</formula>
    </cfRule>
    <cfRule type="expression" dxfId="39" priority="31">
      <formula>$J10&gt;0</formula>
    </cfRule>
  </conditionalFormatting>
  <conditionalFormatting sqref="C37:C54">
    <cfRule type="expression" dxfId="38" priority="28">
      <formula>$K12&gt;0</formula>
    </cfRule>
    <cfRule type="expression" dxfId="37" priority="29">
      <formula>$J12&gt;0</formula>
    </cfRule>
  </conditionalFormatting>
  <conditionalFormatting sqref="C35">
    <cfRule type="expression" dxfId="36" priority="26">
      <formula>$K10&gt;0</formula>
    </cfRule>
    <cfRule type="expression" dxfId="35" priority="27">
      <formula>$J10&gt;0</formula>
    </cfRule>
  </conditionalFormatting>
  <conditionalFormatting sqref="J10:K29">
    <cfRule type="cellIs" dxfId="34" priority="14" operator="greaterThan">
      <formula>0</formula>
    </cfRule>
  </conditionalFormatting>
  <conditionalFormatting sqref="G30">
    <cfRule type="cellIs" dxfId="33" priority="12" operator="greaterThan">
      <formula>SUM(E30+F30)</formula>
    </cfRule>
  </conditionalFormatting>
  <conditionalFormatting sqref="E82">
    <cfRule type="cellIs" dxfId="32" priority="10" operator="greaterThan">
      <formula>1</formula>
    </cfRule>
    <cfRule type="cellIs" dxfId="31" priority="11" operator="lessThan">
      <formula>1</formula>
    </cfRule>
  </conditionalFormatting>
  <conditionalFormatting sqref="G10">
    <cfRule type="cellIs" dxfId="30" priority="8" operator="lessThan">
      <formula>SUM(H10:K10)</formula>
    </cfRule>
    <cfRule type="cellIs" dxfId="29" priority="9" operator="greaterThan">
      <formula>SUM(H10:K10)</formula>
    </cfRule>
  </conditionalFormatting>
  <conditionalFormatting sqref="G11:G29">
    <cfRule type="cellIs" dxfId="28" priority="6" operator="lessThan">
      <formula>SUM(H11:K11)</formula>
    </cfRule>
    <cfRule type="cellIs" dxfId="27" priority="7" operator="greaterThan">
      <formula>SUM(H11:K11)</formula>
    </cfRule>
  </conditionalFormatting>
  <conditionalFormatting sqref="G83">
    <cfRule type="cellIs" dxfId="26" priority="4" operator="notBetween">
      <formula>0.99</formula>
      <formula>1.01</formula>
    </cfRule>
  </conditionalFormatting>
  <conditionalFormatting sqref="L10:L29">
    <cfRule type="cellIs" dxfId="25" priority="3" operator="greaterThan">
      <formula>0</formula>
    </cfRule>
  </conditionalFormatting>
  <conditionalFormatting sqref="K35:K36">
    <cfRule type="cellIs" dxfId="24" priority="2" operator="greaterThan">
      <formula>0</formula>
    </cfRule>
  </conditionalFormatting>
  <conditionalFormatting sqref="K37:K54">
    <cfRule type="cellIs" dxfId="23" priority="1" operator="greaterThan">
      <formula>0</formula>
    </cfRule>
  </conditionalFormatting>
  <dataValidations xWindow="541" yWindow="582" count="37">
    <dataValidation type="whole" allowBlank="1" showInputMessage="1" showErrorMessage="1" errorTitle="Doplnit pouze rok" error="Zadávaná hodnota je mimo stanovený rozsah 2017 - 2025." promptTitle="Doplňte rok" prompt="Vyplňte relevantní letopočet." sqref="J8 J59 J33">
      <formula1>2017</formula1>
      <formula2>2025</formula2>
    </dataValidation>
    <dataValidation type="whole" operator="greaterThanOrEqual" allowBlank="1" showInputMessage="1" showErrorMessage="1" promptTitle="Počet studentů" prompt="Zadejte počet studentů, kteří neprospěli." sqref="I35:I54">
      <formula1>0</formula1>
    </dataValidation>
    <dataValidation type="textLength" operator="equal" allowBlank="1" showInputMessage="1" showErrorMessage="1" errorTitle="Nic nevpisovat!" promptTitle="Nic nevpisovat:" prompt="Buňky se vyplňují automaticky." sqref="F2:G2 A1:D2 A3:B3 A4 B4:B5">
      <formula1>0</formula1>
    </dataValidation>
    <dataValidation allowBlank="1" showInputMessage="1" showErrorMessage="1" promptTitle="Nevyplňujte." prompt="Buňky se automaticky doplní po vyplnění sledovaného školního roku v listu ID.ORG" sqref="H7:J7"/>
    <dataValidation allowBlank="1" showInputMessage="1" showErrorMessage="1" promptTitle="Nevyplňujte!" prompt="Jedná se o sumarizační buňku, která obsahuje vzorec!" sqref="E55:J55 G30:K30 E81 E30"/>
    <dataValidation type="whole" operator="greaterThanOrEqual" allowBlank="1" showInputMessage="1" showErrorMessage="1" promptTitle="Nevyplňujte!" prompt="Jedná se o sumarizační buňku, která obsahuje vzorec!" sqref="F30">
      <formula1>0</formula1>
    </dataValidation>
    <dataValidation type="whole" operator="greaterThanOrEqual" allowBlank="1" showInputMessage="1" showErrorMessage="1" errorTitle="Zadejte celé číslo." error="Zadaná hodnota musí být celé číslo a musí být menší nebo rovno součtu sloupců D a E!" promptTitle="Počty studentů" prompt="Zadejte počet studentů, kteří nekonali absolutorium v NT/OT." sqref="J35:J54">
      <formula1>0</formula1>
    </dataValidation>
    <dataValidation operator="greaterThanOrEqual" allowBlank="1" showInputMessage="1" showErrorMessage="1" promptTitle="Buňka se automaticky vyplní." prompt="Nic nevpisujte!" sqref="E61:E80"/>
    <dataValidation allowBlank="1" showInputMessage="1" showErrorMessage="1" promptTitle="Buňka se automaticky vyplní." prompt="Nic nevpisujte!" sqref="B61:D80"/>
    <dataValidation allowBlank="1" showInputMessage="1" showErrorMessage="1" errorTitle="Buňka obsahuje vzorec." error="Nic nevpisujte!" promptTitle="Buňka se automaticky vyplní." prompt="Nic nevpisujte!" sqref="F61:F83 H61:K83 G61:G82"/>
    <dataValidation type="whole" operator="greaterThanOrEqual" allowBlank="1" showInputMessage="1" showErrorMessage="1" promptTitle="Počty studentů" prompt="Zadejte počet studentů, kteří prospěli s vyznamenáním." sqref="G35:G54">
      <formula1>0</formula1>
    </dataValidation>
    <dataValidation type="whole" operator="greaterThanOrEqual" allowBlank="1" showInputMessage="1" showErrorMessage="1" promptTitle="Počty studentů:" prompt="Zadejte počet studentů, kteří prospěli." sqref="H35:H54">
      <formula1>0</formula1>
    </dataValidation>
    <dataValidation type="whole" operator="greaterThanOrEqual" allowBlank="1" showInputMessage="1" showErrorMessage="1" promptTitle="Počty studentů" prompt="Zadejte počty studentů, kteří konali absolutorium v OT." sqref="F35:F54">
      <formula1>0</formula1>
    </dataValidation>
    <dataValidation allowBlank="1" showInputMessage="1" showErrorMessage="1" promptTitle="Obor vzdělání" prompt="Vyplňte pouze bíle podbarvené obory, jejichž žáci konali v NT nebo OT. U ostatních oborů vypište pouze 0." sqref="C34"/>
    <dataValidation type="whole" operator="greaterThanOrEqual" allowBlank="1" showInputMessage="1" showErrorMessage="1" errorTitle="Nic nevyplňujte!" promptTitle="Nic nevyplňujte!" prompt="V buňce je nastavena hodnota jako součet buněk ve sloupcích &quot;E&quot; + &quot;F&quot;." sqref="G11:G29">
      <formula1>0</formula1>
    </dataValidation>
    <dataValidation operator="equal" allowBlank="1" showErrorMessage="1" errorTitle="Nic nevpisovat!" promptTitle="Nic nevpisovat:" prompt="Buňky se vyplňují automaticky po výběru RED IZO." sqref="E2"/>
    <dataValidation operator="equal" allowBlank="1" showInputMessage="1" showErrorMessage="1" errorTitle="Nic nevpisovat!" promptTitle="Nic nevpisovat:" prompt="Buňky se vyplňují automaticky." sqref="E2 C3"/>
    <dataValidation operator="greaterThanOrEqual" allowBlank="1" showInputMessage="1" showErrorMessage="1" promptTitle="počet studentů" prompt="zadejte číselnou hodnotu (+/-) vyjadřující výslednou hodnotu zohledňující celkovou (+/-) fluktuaci studentů v daném školním roce." sqref="F10:F29"/>
    <dataValidation allowBlank="1" showInputMessage="1" showErrorMessage="1" promptTitle="Fluktuace studentů" prompt="záporná: (-) odchody ze školy (předčasné ukončení studia, přestupy na jinou školu atp.); _x000a_kladná: (+) příchod do školy (přestup z jiné školy), opakování ročníku._x000a_" sqref="F9"/>
    <dataValidation allowBlank="1" showInputMessage="1" showErrorMessage="1" promptTitle="Nevyplňujte!" prompt="Buňky jsou naformátované, vyplní se automaticky samy po zadání dat v tabulce &quot;ŘÁDNÝ TERMÍN&quot;!" sqref="B35:D54"/>
    <dataValidation type="whole" operator="greaterThanOrEqual" allowBlank="1" showInputMessage="1" showErrorMessage="1" promptTitle="Počty studentů" prompt="Zadejte počty studentů, kteří konali absolutorium v NT._x000a_" sqref="E35:E54">
      <formula1>0</formula1>
    </dataValidation>
    <dataValidation allowBlank="1" showInputMessage="1" showErrorMessage="1" promptTitle="Počet studentů v NT" prompt="Zde zadejte počty studentů, kteří v řádném termínu ABSOLUTORIUM NEKONALI. " sqref="E34"/>
    <dataValidation allowBlank="1" showInputMessage="1" showErrorMessage="1" promptTitle="Počet studentů v OT" prompt="Zde zadejte počet studentů, kteří v řádném termínu u absolutoria neprospěli." sqref="F34"/>
    <dataValidation allowBlank="1" showInputMessage="1" showErrorMessage="1" promptTitle="Vyplňte" prompt="údaj o počtu studentů, kteří v daném oboru prospěli s vyznamenáním." sqref="H9"/>
    <dataValidation allowBlank="1" showInputMessage="1" showErrorMessage="1" promptTitle="Vyplňte" prompt="údaj o počtu studentů, kteří v daném oboru prospěli." sqref="I9"/>
    <dataValidation allowBlank="1" showInputMessage="1" showErrorMessage="1" promptTitle="Vyplňte" prompt="údaj o počtu studentů, kteří v daném oboru neprospěli." sqref="J9"/>
    <dataValidation allowBlank="1" showInputMessage="1" showErrorMessage="1" promptTitle="Uveďte" prompt="údaj o počtu studentů, kteří v řádném termínu v daném oboru absolutorium nekonali." sqref="K9:L9"/>
    <dataValidation allowBlank="1" showInputMessage="1" showErrorMessage="1" promptTitle="Vyplňte" prompt="údaj o počtu studentů, kteří v náhradním nebo opravném termínu v daném oboru prospěli s vyznamenáním." sqref="G34"/>
    <dataValidation allowBlank="1" showInputMessage="1" showErrorMessage="1" promptTitle="Vyplňte" prompt="údaj o počtu studentů, kteří v náhradním nebo opravném termínu v daném oboru prospěli." sqref="H34"/>
    <dataValidation allowBlank="1" showInputMessage="1" showErrorMessage="1" promptTitle="Vyplňte" prompt="údaj o počtu studentů, kteří v náhradním nebo opravném termínu v daném oboru neprospěli." sqref="I34"/>
    <dataValidation allowBlank="1" showInputMessage="1" showErrorMessage="1" promptTitle="Kontrolní položka:" prompt="Po správném vyplnění předchozích tabulek musí být tato kontrolní buňka = 100 %._x000a_" sqref="E82"/>
    <dataValidation type="whole" operator="greaterThanOrEqual" allowBlank="1" showInputMessage="1" showErrorMessage="1" errorTitle="Nevyplňujte" promptTitle="Nic nevyplňujte!" prompt="V buňce je nastavena hodnota jako součet buněk ve sloupcích &quot;E&quot; + &quot;F&quot;." sqref="G10">
      <formula1>0</formula1>
    </dataValidation>
    <dataValidation allowBlank="1" showInputMessage="1" showErrorMessage="1" errorTitle="Buňka obsahuje vzorec." error="Nic nevpisujte!" promptTitle="Kontrolní položka!" prompt="Po správném vyplnění předchozích tabulek musí být tato kontrolní buňka = 100 %._x000a_" sqref="G83"/>
    <dataValidation type="whole" operator="greaterThanOrEqual" allowBlank="1" showInputMessage="1" showErrorMessage="1" promptTitle="Počet studentů" prompt="Zadejte číselnou hodnotu." sqref="E10:E29 H10:K29">
      <formula1>0</formula1>
    </dataValidation>
    <dataValidation type="whole" operator="greaterThanOrEqual" allowBlank="1" showInputMessage="1" showErrorMessage="1" promptTitle="Do poznámky" prompt="uveďte jakoukoli důležitou informaci, kterou nebylo možno uvést jinde v tabulce. " sqref="L10:L29">
      <formula1>0</formula1>
    </dataValidation>
    <dataValidation allowBlank="1" showErrorMessage="1" sqref="C4:C5"/>
    <dataValidation type="textLength" operator="equal" allowBlank="1" showInputMessage="1" showErrorMessage="1" errorTitle="Zde je zadán VZOREC" error="Zde je zadán VZOREC_x000a_NIC nevpisovat!!!" sqref="E4:E5">
      <formula1>0</formula1>
    </dataValidation>
  </dataValidations>
  <pageMargins left="0" right="0" top="0" bottom="0" header="0.31496062992125984" footer="0.31496062992125984"/>
  <pageSetup paperSize="9" scale="41" orientation="portrait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541" yWindow="582" count="3">
        <x14:dataValidation type="list" allowBlank="1" showInputMessage="1" showErrorMessage="1" errorTitle="Vyberte z roletky!" promptTitle="Vyberte z roletky" prompt="skupinu oborů.">
          <x14:formula1>
            <xm:f>'Seznamy_Obory vzdělání'!$J$5:$J$28</xm:f>
          </x14:formula1>
          <xm:sqref>B10:B29</xm:sqref>
        </x14:dataValidation>
        <x14:dataValidation type="list" allowBlank="1" showInputMessage="1" showErrorMessage="1" errorTitle="Vyberte z roletky!" promptTitle="Vyberte z roletky" prompt="První dvojčíslí z kódu oboru musí souhlasit s kódem skupiny oborů.">
          <x14:formula1>
            <xm:f>'Seznamy_Obory vzdělání'!$K$5:$K$285</xm:f>
          </x14:formula1>
          <xm:sqref>C10:C29</xm:sqref>
        </x14:dataValidation>
        <x14:dataValidation type="list" allowBlank="1" showInputMessage="1" showErrorMessage="1" errorTitle="Vyberte z roletky!" promptTitle="Vyberte z roletky" prompt="formu vzdělávání z nabídky.">
          <x14:formula1>
            <xm:f>Seznamy!$C$13:$C$14</xm:f>
          </x14:formula1>
          <xm:sqref>D10:D29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92D050"/>
    <pageSetUpPr fitToPage="1"/>
  </sheetPr>
  <dimension ref="A1:I329"/>
  <sheetViews>
    <sheetView showZeros="0" tabSelected="1" topLeftCell="B1" zoomScaleNormal="100" workbookViewId="0">
      <selection activeCell="B240" sqref="B240"/>
    </sheetView>
  </sheetViews>
  <sheetFormatPr defaultColWidth="9.140625" defaultRowHeight="14.25"/>
  <cols>
    <col min="1" max="1" width="11.5703125" style="152" hidden="1" customWidth="1"/>
    <col min="2" max="2" width="43.42578125" style="152" customWidth="1"/>
    <col min="3" max="3" width="44.5703125" style="152" customWidth="1"/>
    <col min="4" max="5" width="19.5703125" style="152" customWidth="1"/>
    <col min="6" max="7" width="19.85546875" style="151" customWidth="1"/>
    <col min="8" max="8" width="28.140625" style="151" customWidth="1"/>
    <col min="9" max="9" width="18.42578125" style="152" customWidth="1"/>
    <col min="10" max="16384" width="9.140625" style="152"/>
  </cols>
  <sheetData>
    <row r="1" spans="1:9" ht="20.100000000000001" customHeight="1">
      <c r="A1" s="171"/>
      <c r="B1" s="162">
        <f>ID.ORG!C2</f>
        <v>600016684</v>
      </c>
      <c r="C1" s="163" t="s">
        <v>2</v>
      </c>
      <c r="D1" s="164">
        <f>IFERROR(ID.ORG!E2,"")</f>
        <v>62331582</v>
      </c>
      <c r="E1" s="164"/>
      <c r="F1" s="155"/>
    </row>
    <row r="2" spans="1:9" ht="41.1" customHeight="1">
      <c r="A2" s="172"/>
      <c r="B2" s="169" t="str">
        <f>IFERROR(ID.ORG!C3,"")</f>
        <v>Gymnázium, Havířov-Podlesí, příspěvková organizace</v>
      </c>
      <c r="C2" s="166"/>
      <c r="D2" s="186"/>
      <c r="E2" s="186"/>
      <c r="F2" s="156"/>
      <c r="G2" s="152"/>
      <c r="H2" s="152"/>
    </row>
    <row r="3" spans="1:9" ht="20.100000000000001" customHeight="1">
      <c r="A3" s="483"/>
      <c r="B3" s="243">
        <f>IFERROR(ID.ORG!C4,"")</f>
        <v>0</v>
      </c>
      <c r="C3" s="244"/>
      <c r="D3" s="209"/>
      <c r="E3" s="209"/>
      <c r="F3" s="167"/>
      <c r="G3" s="188"/>
      <c r="H3" s="154"/>
      <c r="I3" s="151"/>
    </row>
    <row r="4" spans="1:9" ht="20.100000000000001" customHeight="1">
      <c r="A4" s="483"/>
      <c r="B4" s="243">
        <f>IFERROR(ID.ORG!D4,"")</f>
        <v>0</v>
      </c>
      <c r="C4" s="188"/>
      <c r="D4" s="209"/>
      <c r="E4" s="209"/>
      <c r="F4" s="354"/>
      <c r="G4" s="188"/>
      <c r="H4" s="154"/>
      <c r="I4" s="151"/>
    </row>
    <row r="5" spans="1:9" ht="20.100000000000001" customHeight="1">
      <c r="A5" s="483"/>
      <c r="B5" s="243">
        <f>IFERROR(ID.ORG!E4,"")</f>
        <v>0</v>
      </c>
      <c r="C5" s="244"/>
      <c r="D5" s="209"/>
      <c r="E5" s="209"/>
      <c r="F5" s="354"/>
      <c r="G5" s="188"/>
      <c r="H5" s="154"/>
      <c r="I5" s="151"/>
    </row>
    <row r="6" spans="1:9" ht="39.950000000000003" customHeight="1" thickBot="1">
      <c r="B6" s="245" t="s">
        <v>19</v>
      </c>
      <c r="C6" s="246"/>
      <c r="D6" s="497"/>
      <c r="E6" s="246"/>
      <c r="F6" s="355"/>
      <c r="G6" s="246"/>
      <c r="H6" s="247"/>
      <c r="I6" s="161"/>
    </row>
    <row r="7" spans="1:9" ht="39.950000000000003" customHeight="1" thickBot="1">
      <c r="B7" s="203"/>
      <c r="C7" s="368"/>
      <c r="D7" s="203"/>
      <c r="E7" s="204" t="s">
        <v>5</v>
      </c>
      <c r="F7" s="191" t="str">
        <f>ID.ORG!C5</f>
        <v>2022/2023</v>
      </c>
      <c r="G7" s="173">
        <f>ID.ORG!D5</f>
        <v>44805</v>
      </c>
      <c r="H7" s="205">
        <f>ID.ORG!E5</f>
        <v>45169</v>
      </c>
      <c r="I7" s="155"/>
    </row>
    <row r="8" spans="1:9" ht="29.25" customHeight="1">
      <c r="B8" s="356"/>
      <c r="C8" s="357"/>
      <c r="D8" s="358"/>
      <c r="E8" s="358"/>
      <c r="F8" s="359" t="s">
        <v>181</v>
      </c>
      <c r="G8" s="248">
        <f>ID.ORG!C6</f>
        <v>400</v>
      </c>
      <c r="H8" s="529">
        <f>ID.ORG!D6</f>
        <v>0</v>
      </c>
      <c r="I8" s="159"/>
    </row>
    <row r="9" spans="1:9" ht="29.25" customHeight="1" thickBot="1">
      <c r="B9" s="360"/>
      <c r="C9" s="361"/>
      <c r="D9" s="362"/>
      <c r="E9" s="362"/>
      <c r="F9" s="363" t="s">
        <v>182</v>
      </c>
      <c r="G9" s="249">
        <f>ID.ORG!C7</f>
        <v>0</v>
      </c>
      <c r="H9" s="530">
        <f>ID.ORG!D7</f>
        <v>0</v>
      </c>
      <c r="I9" s="159"/>
    </row>
    <row r="10" spans="1:9" ht="43.5" customHeight="1">
      <c r="B10" s="364" t="s">
        <v>183</v>
      </c>
      <c r="C10" s="365" t="s">
        <v>184</v>
      </c>
      <c r="D10" s="366" t="s">
        <v>185</v>
      </c>
      <c r="E10" s="473" t="s">
        <v>186</v>
      </c>
      <c r="F10" s="367" t="s">
        <v>187</v>
      </c>
      <c r="G10" s="367" t="s">
        <v>46</v>
      </c>
      <c r="H10" s="519" t="s">
        <v>188</v>
      </c>
      <c r="I10" s="520" t="s">
        <v>30</v>
      </c>
    </row>
    <row r="11" spans="1:9" ht="39.950000000000003" customHeight="1">
      <c r="B11" s="715" t="s">
        <v>328</v>
      </c>
      <c r="C11" s="716" t="s">
        <v>2739</v>
      </c>
      <c r="D11" s="717">
        <v>1</v>
      </c>
      <c r="E11" s="718"/>
      <c r="F11" s="719" t="s">
        <v>343</v>
      </c>
      <c r="G11" s="720" t="s">
        <v>320</v>
      </c>
      <c r="H11" s="721">
        <v>30</v>
      </c>
      <c r="I11" s="722"/>
    </row>
    <row r="12" spans="1:9" ht="39.950000000000003" customHeight="1">
      <c r="B12" s="723" t="s">
        <v>328</v>
      </c>
      <c r="C12" s="724" t="s">
        <v>2740</v>
      </c>
      <c r="D12" s="725">
        <v>1</v>
      </c>
      <c r="E12" s="726"/>
      <c r="F12" s="727" t="s">
        <v>343</v>
      </c>
      <c r="G12" s="728" t="s">
        <v>320</v>
      </c>
      <c r="H12" s="729">
        <v>30</v>
      </c>
      <c r="I12" s="730"/>
    </row>
    <row r="13" spans="1:9" ht="39.950000000000003" customHeight="1">
      <c r="B13" s="723" t="s">
        <v>328</v>
      </c>
      <c r="C13" s="724" t="s">
        <v>2741</v>
      </c>
      <c r="D13" s="725">
        <v>6</v>
      </c>
      <c r="E13" s="726" t="s">
        <v>429</v>
      </c>
      <c r="F13" s="727" t="s">
        <v>329</v>
      </c>
      <c r="G13" s="728" t="s">
        <v>320</v>
      </c>
      <c r="H13" s="729">
        <v>160</v>
      </c>
      <c r="I13" s="730"/>
    </row>
    <row r="14" spans="1:9" ht="39.950000000000003" customHeight="1">
      <c r="B14" s="723" t="s">
        <v>328</v>
      </c>
      <c r="C14" s="731" t="s">
        <v>2742</v>
      </c>
      <c r="D14" s="725">
        <v>6</v>
      </c>
      <c r="E14" s="726" t="s">
        <v>429</v>
      </c>
      <c r="F14" s="727" t="s">
        <v>329</v>
      </c>
      <c r="G14" s="728" t="s">
        <v>320</v>
      </c>
      <c r="H14" s="729">
        <v>150</v>
      </c>
      <c r="I14" s="732"/>
    </row>
    <row r="15" spans="1:9" ht="39.950000000000003" customHeight="1">
      <c r="B15" s="723" t="s">
        <v>328</v>
      </c>
      <c r="C15" s="731" t="s">
        <v>2743</v>
      </c>
      <c r="D15" s="725">
        <v>1</v>
      </c>
      <c r="E15" s="726"/>
      <c r="F15" s="727" t="s">
        <v>329</v>
      </c>
      <c r="G15" s="728" t="s">
        <v>320</v>
      </c>
      <c r="H15" s="729">
        <v>31</v>
      </c>
      <c r="I15" s="733"/>
    </row>
    <row r="16" spans="1:9" ht="39.950000000000003" customHeight="1">
      <c r="B16" s="723" t="s">
        <v>328</v>
      </c>
      <c r="C16" s="731" t="s">
        <v>2744</v>
      </c>
      <c r="D16" s="725">
        <v>3</v>
      </c>
      <c r="E16" s="726" t="s">
        <v>429</v>
      </c>
      <c r="F16" s="727" t="s">
        <v>329</v>
      </c>
      <c r="G16" s="728" t="s">
        <v>320</v>
      </c>
      <c r="H16" s="729">
        <v>85</v>
      </c>
      <c r="I16" s="732"/>
    </row>
    <row r="17" spans="2:9" ht="39.950000000000003" customHeight="1">
      <c r="B17" s="723" t="s">
        <v>328</v>
      </c>
      <c r="C17" s="731" t="s">
        <v>2745</v>
      </c>
      <c r="D17" s="725">
        <v>3</v>
      </c>
      <c r="E17" s="726" t="s">
        <v>429</v>
      </c>
      <c r="F17" s="727" t="s">
        <v>329</v>
      </c>
      <c r="G17" s="728" t="s">
        <v>320</v>
      </c>
      <c r="H17" s="729">
        <v>70</v>
      </c>
      <c r="I17" s="730"/>
    </row>
    <row r="18" spans="2:9" ht="39.950000000000003" customHeight="1">
      <c r="B18" s="723" t="s">
        <v>328</v>
      </c>
      <c r="C18" s="731" t="s">
        <v>2746</v>
      </c>
      <c r="D18" s="725">
        <v>4</v>
      </c>
      <c r="E18" s="726" t="s">
        <v>429</v>
      </c>
      <c r="F18" s="727" t="s">
        <v>329</v>
      </c>
      <c r="G18" s="728" t="s">
        <v>320</v>
      </c>
      <c r="H18" s="729">
        <v>104</v>
      </c>
      <c r="I18" s="734"/>
    </row>
    <row r="19" spans="2:9" ht="39.950000000000003" customHeight="1">
      <c r="B19" s="723" t="s">
        <v>328</v>
      </c>
      <c r="C19" s="731" t="s">
        <v>2747</v>
      </c>
      <c r="D19" s="725">
        <v>2</v>
      </c>
      <c r="E19" s="726" t="s">
        <v>429</v>
      </c>
      <c r="F19" s="727" t="s">
        <v>329</v>
      </c>
      <c r="G19" s="728" t="s">
        <v>320</v>
      </c>
      <c r="H19" s="729">
        <v>61</v>
      </c>
      <c r="I19" s="730"/>
    </row>
    <row r="20" spans="2:9" ht="39.950000000000003" customHeight="1">
      <c r="B20" s="723" t="s">
        <v>328</v>
      </c>
      <c r="C20" s="731" t="s">
        <v>2748</v>
      </c>
      <c r="D20" s="725">
        <v>3</v>
      </c>
      <c r="E20" s="726" t="s">
        <v>429</v>
      </c>
      <c r="F20" s="727" t="s">
        <v>329</v>
      </c>
      <c r="G20" s="728" t="s">
        <v>320</v>
      </c>
      <c r="H20" s="729">
        <v>40</v>
      </c>
      <c r="I20" s="735"/>
    </row>
    <row r="21" spans="2:9" ht="39.950000000000003" customHeight="1">
      <c r="B21" s="723" t="s">
        <v>328</v>
      </c>
      <c r="C21" s="731" t="s">
        <v>2749</v>
      </c>
      <c r="D21" s="725">
        <v>2</v>
      </c>
      <c r="E21" s="726" t="s">
        <v>429</v>
      </c>
      <c r="F21" s="727" t="s">
        <v>336</v>
      </c>
      <c r="G21" s="728" t="s">
        <v>320</v>
      </c>
      <c r="H21" s="729">
        <v>45</v>
      </c>
      <c r="I21" s="735"/>
    </row>
    <row r="22" spans="2:9" ht="39.950000000000003" customHeight="1">
      <c r="B22" s="723" t="s">
        <v>328</v>
      </c>
      <c r="C22" s="731" t="s">
        <v>2750</v>
      </c>
      <c r="D22" s="725">
        <v>1</v>
      </c>
      <c r="E22" s="726"/>
      <c r="F22" s="727" t="s">
        <v>329</v>
      </c>
      <c r="G22" s="728" t="s">
        <v>320</v>
      </c>
      <c r="H22" s="729">
        <v>28</v>
      </c>
      <c r="I22" s="735"/>
    </row>
    <row r="23" spans="2:9" ht="39.950000000000003" customHeight="1">
      <c r="B23" s="723" t="s">
        <v>335</v>
      </c>
      <c r="C23" s="731" t="s">
        <v>2751</v>
      </c>
      <c r="D23" s="725">
        <v>1</v>
      </c>
      <c r="E23" s="726"/>
      <c r="F23" s="727" t="s">
        <v>329</v>
      </c>
      <c r="G23" s="728" t="s">
        <v>320</v>
      </c>
      <c r="H23" s="729">
        <v>34</v>
      </c>
      <c r="I23" s="735"/>
    </row>
    <row r="24" spans="2:9" ht="39.950000000000003" customHeight="1">
      <c r="B24" s="723" t="s">
        <v>335</v>
      </c>
      <c r="C24" s="731" t="s">
        <v>2797</v>
      </c>
      <c r="D24" s="725">
        <v>2</v>
      </c>
      <c r="E24" s="726" t="s">
        <v>429</v>
      </c>
      <c r="F24" s="727" t="s">
        <v>329</v>
      </c>
      <c r="G24" s="728" t="s">
        <v>320</v>
      </c>
      <c r="H24" s="729">
        <v>52</v>
      </c>
      <c r="I24" s="733"/>
    </row>
    <row r="25" spans="2:9" ht="39.950000000000003" customHeight="1">
      <c r="B25" s="723" t="s">
        <v>335</v>
      </c>
      <c r="C25" s="731" t="s">
        <v>2752</v>
      </c>
      <c r="D25" s="725">
        <v>1</v>
      </c>
      <c r="E25" s="726"/>
      <c r="F25" s="727" t="s">
        <v>329</v>
      </c>
      <c r="G25" s="728" t="s">
        <v>320</v>
      </c>
      <c r="H25" s="729">
        <v>26</v>
      </c>
      <c r="I25" s="733"/>
    </row>
    <row r="26" spans="2:9" ht="39.950000000000003" customHeight="1">
      <c r="B26" s="723" t="s">
        <v>335</v>
      </c>
      <c r="C26" s="731" t="s">
        <v>2753</v>
      </c>
      <c r="D26" s="725">
        <v>1</v>
      </c>
      <c r="E26" s="726"/>
      <c r="F26" s="727" t="s">
        <v>329</v>
      </c>
      <c r="G26" s="728" t="s">
        <v>320</v>
      </c>
      <c r="H26" s="729">
        <v>32</v>
      </c>
      <c r="I26" s="733"/>
    </row>
    <row r="27" spans="2:9" ht="39.950000000000003" customHeight="1">
      <c r="B27" s="723" t="s">
        <v>342</v>
      </c>
      <c r="C27" s="731" t="s">
        <v>2769</v>
      </c>
      <c r="D27" s="725">
        <v>1</v>
      </c>
      <c r="E27" s="726"/>
      <c r="F27" s="727" t="s">
        <v>329</v>
      </c>
      <c r="G27" s="728" t="s">
        <v>320</v>
      </c>
      <c r="H27" s="729">
        <v>29</v>
      </c>
      <c r="I27" s="733"/>
    </row>
    <row r="28" spans="2:9" ht="39.950000000000003" customHeight="1">
      <c r="B28" s="723" t="s">
        <v>342</v>
      </c>
      <c r="C28" s="731" t="s">
        <v>2754</v>
      </c>
      <c r="D28" s="725">
        <v>1</v>
      </c>
      <c r="E28" s="726"/>
      <c r="F28" s="727" t="s">
        <v>336</v>
      </c>
      <c r="G28" s="728" t="s">
        <v>320</v>
      </c>
      <c r="H28" s="729">
        <v>30</v>
      </c>
      <c r="I28" s="733"/>
    </row>
    <row r="29" spans="2:9" ht="39.950000000000003" customHeight="1">
      <c r="B29" s="723" t="s">
        <v>342</v>
      </c>
      <c r="C29" s="731" t="s">
        <v>2770</v>
      </c>
      <c r="D29" s="725">
        <v>1</v>
      </c>
      <c r="E29" s="726"/>
      <c r="F29" s="727" t="s">
        <v>336</v>
      </c>
      <c r="G29" s="728" t="s">
        <v>320</v>
      </c>
      <c r="H29" s="729">
        <v>28</v>
      </c>
      <c r="I29" s="733"/>
    </row>
    <row r="30" spans="2:9" ht="39.950000000000003" customHeight="1">
      <c r="B30" s="723" t="s">
        <v>342</v>
      </c>
      <c r="C30" s="731" t="s">
        <v>2772</v>
      </c>
      <c r="D30" s="725">
        <v>1</v>
      </c>
      <c r="E30" s="726"/>
      <c r="F30" s="727" t="s">
        <v>336</v>
      </c>
      <c r="G30" s="728" t="s">
        <v>320</v>
      </c>
      <c r="H30" s="729">
        <v>28</v>
      </c>
      <c r="I30" s="733"/>
    </row>
    <row r="31" spans="2:9" ht="39.950000000000003" customHeight="1">
      <c r="B31" s="723" t="s">
        <v>342</v>
      </c>
      <c r="C31" s="731" t="s">
        <v>2839</v>
      </c>
      <c r="D31" s="725">
        <v>1</v>
      </c>
      <c r="E31" s="726"/>
      <c r="F31" s="727" t="s">
        <v>343</v>
      </c>
      <c r="G31" s="728" t="s">
        <v>320</v>
      </c>
      <c r="H31" s="729">
        <v>18</v>
      </c>
      <c r="I31" s="733"/>
    </row>
    <row r="32" spans="2:9" ht="39.950000000000003" customHeight="1">
      <c r="B32" s="723" t="s">
        <v>342</v>
      </c>
      <c r="C32" s="731" t="s">
        <v>2773</v>
      </c>
      <c r="D32" s="725">
        <v>1</v>
      </c>
      <c r="E32" s="726"/>
      <c r="F32" s="727" t="s">
        <v>336</v>
      </c>
      <c r="G32" s="728" t="s">
        <v>320</v>
      </c>
      <c r="H32" s="729">
        <v>51</v>
      </c>
      <c r="I32" s="733"/>
    </row>
    <row r="33" spans="2:9" ht="39.950000000000003" customHeight="1">
      <c r="B33" s="723" t="s">
        <v>342</v>
      </c>
      <c r="C33" s="731" t="s">
        <v>2774</v>
      </c>
      <c r="D33" s="725">
        <v>1</v>
      </c>
      <c r="E33" s="726"/>
      <c r="F33" s="727" t="s">
        <v>329</v>
      </c>
      <c r="G33" s="728" t="s">
        <v>320</v>
      </c>
      <c r="H33" s="729">
        <v>18</v>
      </c>
      <c r="I33" s="733"/>
    </row>
    <row r="34" spans="2:9" ht="39.950000000000003" customHeight="1">
      <c r="B34" s="723" t="s">
        <v>342</v>
      </c>
      <c r="C34" s="731" t="s">
        <v>2775</v>
      </c>
      <c r="D34" s="725">
        <v>1</v>
      </c>
      <c r="E34" s="726"/>
      <c r="F34" s="727" t="s">
        <v>336</v>
      </c>
      <c r="G34" s="728" t="s">
        <v>320</v>
      </c>
      <c r="H34" s="729">
        <v>52</v>
      </c>
      <c r="I34" s="733"/>
    </row>
    <row r="35" spans="2:9" ht="39.950000000000003" customHeight="1">
      <c r="B35" s="723" t="s">
        <v>342</v>
      </c>
      <c r="C35" s="731" t="s">
        <v>2776</v>
      </c>
      <c r="D35" s="725">
        <v>1</v>
      </c>
      <c r="E35" s="726"/>
      <c r="F35" s="727" t="s">
        <v>336</v>
      </c>
      <c r="G35" s="728" t="s">
        <v>320</v>
      </c>
      <c r="H35" s="729">
        <v>28</v>
      </c>
      <c r="I35" s="733"/>
    </row>
    <row r="36" spans="2:9" ht="39.950000000000003" customHeight="1">
      <c r="B36" s="723" t="s">
        <v>342</v>
      </c>
      <c r="C36" s="731" t="s">
        <v>2777</v>
      </c>
      <c r="D36" s="725">
        <v>1</v>
      </c>
      <c r="E36" s="726"/>
      <c r="F36" s="727" t="s">
        <v>336</v>
      </c>
      <c r="G36" s="728" t="s">
        <v>320</v>
      </c>
      <c r="H36" s="729">
        <v>31</v>
      </c>
      <c r="I36" s="733"/>
    </row>
    <row r="37" spans="2:9" ht="39.950000000000003" customHeight="1">
      <c r="B37" s="723" t="s">
        <v>342</v>
      </c>
      <c r="C37" s="731" t="s">
        <v>2778</v>
      </c>
      <c r="D37" s="725">
        <v>1</v>
      </c>
      <c r="E37" s="726"/>
      <c r="F37" s="727" t="s">
        <v>329</v>
      </c>
      <c r="G37" s="728" t="s">
        <v>320</v>
      </c>
      <c r="H37" s="729">
        <v>29</v>
      </c>
      <c r="I37" s="733"/>
    </row>
    <row r="38" spans="2:9" ht="39.950000000000003" customHeight="1">
      <c r="B38" s="723" t="s">
        <v>342</v>
      </c>
      <c r="C38" s="731" t="s">
        <v>2779</v>
      </c>
      <c r="D38" s="725">
        <v>1</v>
      </c>
      <c r="E38" s="726"/>
      <c r="F38" s="727" t="s">
        <v>343</v>
      </c>
      <c r="G38" s="728" t="s">
        <v>320</v>
      </c>
      <c r="H38" s="729">
        <v>29</v>
      </c>
      <c r="I38" s="733"/>
    </row>
    <row r="39" spans="2:9" ht="39.950000000000003" customHeight="1">
      <c r="B39" s="723" t="s">
        <v>342</v>
      </c>
      <c r="C39" s="731" t="s">
        <v>2780</v>
      </c>
      <c r="D39" s="725">
        <v>2</v>
      </c>
      <c r="E39" s="726" t="s">
        <v>429</v>
      </c>
      <c r="F39" s="727" t="s">
        <v>336</v>
      </c>
      <c r="G39" s="728" t="s">
        <v>320</v>
      </c>
      <c r="H39" s="729">
        <v>63</v>
      </c>
      <c r="I39" s="733"/>
    </row>
    <row r="40" spans="2:9" ht="39.950000000000003" customHeight="1">
      <c r="B40" s="723" t="s">
        <v>342</v>
      </c>
      <c r="C40" s="731" t="s">
        <v>2781</v>
      </c>
      <c r="D40" s="725">
        <v>1</v>
      </c>
      <c r="E40" s="726"/>
      <c r="F40" s="727" t="s">
        <v>329</v>
      </c>
      <c r="G40" s="728" t="s">
        <v>320</v>
      </c>
      <c r="H40" s="729">
        <v>24</v>
      </c>
      <c r="I40" s="733"/>
    </row>
    <row r="41" spans="2:9" ht="39.950000000000003" customHeight="1">
      <c r="B41" s="723" t="s">
        <v>342</v>
      </c>
      <c r="C41" s="731" t="s">
        <v>2782</v>
      </c>
      <c r="D41" s="725">
        <v>1</v>
      </c>
      <c r="E41" s="726"/>
      <c r="F41" s="727" t="s">
        <v>336</v>
      </c>
      <c r="G41" s="728" t="s">
        <v>320</v>
      </c>
      <c r="H41" s="729">
        <v>52</v>
      </c>
      <c r="I41" s="733"/>
    </row>
    <row r="42" spans="2:9" ht="39.950000000000003" customHeight="1">
      <c r="B42" s="723" t="s">
        <v>342</v>
      </c>
      <c r="C42" s="731" t="s">
        <v>2783</v>
      </c>
      <c r="D42" s="725">
        <v>1</v>
      </c>
      <c r="E42" s="726"/>
      <c r="F42" s="727" t="s">
        <v>336</v>
      </c>
      <c r="G42" s="728" t="s">
        <v>320</v>
      </c>
      <c r="H42" s="729">
        <v>51</v>
      </c>
      <c r="I42" s="733"/>
    </row>
    <row r="43" spans="2:9" ht="39.950000000000003" customHeight="1">
      <c r="B43" s="723" t="s">
        <v>342</v>
      </c>
      <c r="C43" s="731" t="s">
        <v>2784</v>
      </c>
      <c r="D43" s="725">
        <v>1</v>
      </c>
      <c r="E43" s="726"/>
      <c r="F43" s="727" t="s">
        <v>343</v>
      </c>
      <c r="G43" s="728" t="s">
        <v>320</v>
      </c>
      <c r="H43" s="729">
        <v>23</v>
      </c>
      <c r="I43" s="733"/>
    </row>
    <row r="44" spans="2:9" ht="39.950000000000003" customHeight="1">
      <c r="B44" s="723" t="s">
        <v>342</v>
      </c>
      <c r="C44" s="731" t="s">
        <v>2785</v>
      </c>
      <c r="D44" s="725">
        <v>1</v>
      </c>
      <c r="E44" s="726"/>
      <c r="F44" s="727" t="s">
        <v>336</v>
      </c>
      <c r="G44" s="728" t="s">
        <v>320</v>
      </c>
      <c r="H44" s="729">
        <v>21</v>
      </c>
      <c r="I44" s="733"/>
    </row>
    <row r="45" spans="2:9" ht="39.950000000000003" customHeight="1">
      <c r="B45" s="723" t="s">
        <v>345</v>
      </c>
      <c r="C45" s="731" t="s">
        <v>2786</v>
      </c>
      <c r="D45" s="725">
        <v>3</v>
      </c>
      <c r="E45" s="726" t="s">
        <v>429</v>
      </c>
      <c r="F45" s="727" t="s">
        <v>343</v>
      </c>
      <c r="G45" s="728" t="s">
        <v>320</v>
      </c>
      <c r="H45" s="729">
        <v>132</v>
      </c>
      <c r="I45" s="733"/>
    </row>
    <row r="46" spans="2:9" ht="39.950000000000003" customHeight="1">
      <c r="B46" s="723" t="s">
        <v>345</v>
      </c>
      <c r="C46" s="731" t="s">
        <v>2771</v>
      </c>
      <c r="D46" s="725">
        <v>1</v>
      </c>
      <c r="E46" s="726"/>
      <c r="F46" s="727" t="s">
        <v>336</v>
      </c>
      <c r="G46" s="728" t="s">
        <v>320</v>
      </c>
      <c r="H46" s="729">
        <v>44</v>
      </c>
      <c r="I46" s="733"/>
    </row>
    <row r="47" spans="2:9" ht="39.950000000000003" customHeight="1">
      <c r="B47" s="723" t="s">
        <v>345</v>
      </c>
      <c r="C47" s="731" t="s">
        <v>2787</v>
      </c>
      <c r="D47" s="725">
        <v>1</v>
      </c>
      <c r="E47" s="726"/>
      <c r="F47" s="727" t="s">
        <v>336</v>
      </c>
      <c r="G47" s="728" t="s">
        <v>320</v>
      </c>
      <c r="H47" s="729">
        <v>43</v>
      </c>
      <c r="I47" s="733"/>
    </row>
    <row r="48" spans="2:9" ht="39.950000000000003" customHeight="1">
      <c r="B48" s="723" t="s">
        <v>345</v>
      </c>
      <c r="C48" s="731" t="s">
        <v>2788</v>
      </c>
      <c r="D48" s="725">
        <v>1</v>
      </c>
      <c r="E48" s="726"/>
      <c r="F48" s="727" t="s">
        <v>336</v>
      </c>
      <c r="G48" s="728" t="s">
        <v>320</v>
      </c>
      <c r="H48" s="729">
        <v>42</v>
      </c>
      <c r="I48" s="733"/>
    </row>
    <row r="49" spans="2:9" ht="39.950000000000003" customHeight="1">
      <c r="B49" s="723" t="s">
        <v>345</v>
      </c>
      <c r="C49" s="731" t="s">
        <v>2789</v>
      </c>
      <c r="D49" s="725">
        <v>1</v>
      </c>
      <c r="E49" s="726"/>
      <c r="F49" s="727" t="s">
        <v>343</v>
      </c>
      <c r="G49" s="728" t="s">
        <v>320</v>
      </c>
      <c r="H49" s="729">
        <v>44</v>
      </c>
      <c r="I49" s="733"/>
    </row>
    <row r="50" spans="2:9" ht="39.950000000000003" customHeight="1">
      <c r="B50" s="723" t="s">
        <v>345</v>
      </c>
      <c r="C50" s="731" t="s">
        <v>2790</v>
      </c>
      <c r="D50" s="725">
        <v>1</v>
      </c>
      <c r="E50" s="726"/>
      <c r="F50" s="727" t="s">
        <v>343</v>
      </c>
      <c r="G50" s="728" t="s">
        <v>320</v>
      </c>
      <c r="H50" s="729">
        <v>6</v>
      </c>
      <c r="I50" s="733"/>
    </row>
    <row r="51" spans="2:9" ht="39.950000000000003" customHeight="1">
      <c r="B51" s="723" t="s">
        <v>345</v>
      </c>
      <c r="C51" s="731" t="s">
        <v>2805</v>
      </c>
      <c r="D51" s="725">
        <v>1</v>
      </c>
      <c r="E51" s="726"/>
      <c r="F51" s="727" t="s">
        <v>343</v>
      </c>
      <c r="G51" s="728" t="s">
        <v>320</v>
      </c>
      <c r="H51" s="729">
        <v>14</v>
      </c>
      <c r="I51" s="733"/>
    </row>
    <row r="52" spans="2:9" ht="39.950000000000003" customHeight="1">
      <c r="B52" s="723" t="s">
        <v>348</v>
      </c>
      <c r="C52" s="731" t="s">
        <v>2792</v>
      </c>
      <c r="D52" s="725">
        <v>1</v>
      </c>
      <c r="E52" s="726"/>
      <c r="F52" s="727" t="s">
        <v>343</v>
      </c>
      <c r="G52" s="728" t="s">
        <v>320</v>
      </c>
      <c r="H52" s="729">
        <v>21</v>
      </c>
      <c r="I52" s="733"/>
    </row>
    <row r="53" spans="2:9" ht="39.950000000000003" customHeight="1">
      <c r="B53" s="723" t="s">
        <v>348</v>
      </c>
      <c r="C53" s="731" t="s">
        <v>2791</v>
      </c>
      <c r="D53" s="725">
        <v>1</v>
      </c>
      <c r="E53" s="726"/>
      <c r="F53" s="727" t="s">
        <v>329</v>
      </c>
      <c r="G53" s="728" t="s">
        <v>320</v>
      </c>
      <c r="H53" s="729">
        <v>20</v>
      </c>
      <c r="I53" s="733"/>
    </row>
    <row r="54" spans="2:9" ht="39.950000000000003" customHeight="1">
      <c r="B54" s="723" t="s">
        <v>351</v>
      </c>
      <c r="C54" s="731" t="s">
        <v>2861</v>
      </c>
      <c r="D54" s="725">
        <v>1</v>
      </c>
      <c r="E54" s="726"/>
      <c r="F54" s="727" t="s">
        <v>329</v>
      </c>
      <c r="G54" s="728" t="s">
        <v>320</v>
      </c>
      <c r="H54" s="729">
        <v>38</v>
      </c>
      <c r="I54" s="733"/>
    </row>
    <row r="55" spans="2:9" ht="39.950000000000003" customHeight="1">
      <c r="B55" s="723" t="s">
        <v>351</v>
      </c>
      <c r="C55" s="731" t="s">
        <v>2795</v>
      </c>
      <c r="D55" s="725">
        <v>1</v>
      </c>
      <c r="E55" s="726"/>
      <c r="F55" s="727" t="s">
        <v>329</v>
      </c>
      <c r="G55" s="728" t="s">
        <v>320</v>
      </c>
      <c r="H55" s="729">
        <v>29</v>
      </c>
      <c r="I55" s="733"/>
    </row>
    <row r="56" spans="2:9" ht="39.950000000000003" customHeight="1">
      <c r="B56" s="723" t="s">
        <v>351</v>
      </c>
      <c r="C56" s="731" t="s">
        <v>2796</v>
      </c>
      <c r="D56" s="725">
        <v>1</v>
      </c>
      <c r="E56" s="726"/>
      <c r="F56" s="727" t="s">
        <v>329</v>
      </c>
      <c r="G56" s="728" t="s">
        <v>320</v>
      </c>
      <c r="H56" s="729">
        <v>32</v>
      </c>
      <c r="I56" s="733"/>
    </row>
    <row r="57" spans="2:9" ht="39.950000000000003" customHeight="1">
      <c r="B57" s="723" t="s">
        <v>351</v>
      </c>
      <c r="C57" s="731" t="s">
        <v>2798</v>
      </c>
      <c r="D57" s="725">
        <v>1</v>
      </c>
      <c r="E57" s="726"/>
      <c r="F57" s="727" t="s">
        <v>336</v>
      </c>
      <c r="G57" s="728" t="s">
        <v>320</v>
      </c>
      <c r="H57" s="729">
        <v>8</v>
      </c>
      <c r="I57" s="733"/>
    </row>
    <row r="58" spans="2:9" ht="39.950000000000003" customHeight="1">
      <c r="B58" s="723" t="s">
        <v>351</v>
      </c>
      <c r="C58" s="731" t="s">
        <v>2799</v>
      </c>
      <c r="D58" s="725">
        <v>1</v>
      </c>
      <c r="E58" s="726"/>
      <c r="F58" s="727" t="s">
        <v>329</v>
      </c>
      <c r="G58" s="728" t="s">
        <v>320</v>
      </c>
      <c r="H58" s="729">
        <v>28</v>
      </c>
      <c r="I58" s="733"/>
    </row>
    <row r="59" spans="2:9" ht="39.950000000000003" customHeight="1">
      <c r="B59" s="723" t="s">
        <v>351</v>
      </c>
      <c r="C59" s="731" t="s">
        <v>2800</v>
      </c>
      <c r="D59" s="725">
        <v>1</v>
      </c>
      <c r="E59" s="726"/>
      <c r="F59" s="727" t="s">
        <v>329</v>
      </c>
      <c r="G59" s="728" t="s">
        <v>320</v>
      </c>
      <c r="H59" s="729">
        <v>24</v>
      </c>
      <c r="I59" s="733"/>
    </row>
    <row r="60" spans="2:9" ht="39.950000000000003" customHeight="1">
      <c r="B60" s="736" t="s">
        <v>351</v>
      </c>
      <c r="C60" s="731" t="s">
        <v>2801</v>
      </c>
      <c r="D60" s="725">
        <v>1</v>
      </c>
      <c r="E60" s="737"/>
      <c r="F60" s="1587" t="s">
        <v>329</v>
      </c>
      <c r="G60" s="728" t="s">
        <v>320</v>
      </c>
      <c r="H60" s="729">
        <v>49</v>
      </c>
      <c r="I60" s="733"/>
    </row>
    <row r="61" spans="2:9" ht="39.950000000000003" customHeight="1">
      <c r="B61" s="736" t="s">
        <v>351</v>
      </c>
      <c r="C61" s="731" t="s">
        <v>2802</v>
      </c>
      <c r="D61" s="725">
        <v>1</v>
      </c>
      <c r="E61" s="737"/>
      <c r="F61" s="1587" t="s">
        <v>329</v>
      </c>
      <c r="G61" s="728" t="s">
        <v>320</v>
      </c>
      <c r="H61" s="729">
        <v>31</v>
      </c>
      <c r="I61" s="733"/>
    </row>
    <row r="62" spans="2:9" ht="39.950000000000003" customHeight="1">
      <c r="B62" s="736" t="s">
        <v>351</v>
      </c>
      <c r="C62" s="731" t="s">
        <v>2803</v>
      </c>
      <c r="D62" s="725">
        <v>1</v>
      </c>
      <c r="E62" s="737"/>
      <c r="F62" s="1587" t="s">
        <v>329</v>
      </c>
      <c r="G62" s="728" t="s">
        <v>320</v>
      </c>
      <c r="H62" s="729">
        <v>30</v>
      </c>
      <c r="I62" s="733"/>
    </row>
    <row r="63" spans="2:9" ht="39.950000000000003" customHeight="1">
      <c r="B63" s="736" t="s">
        <v>351</v>
      </c>
      <c r="C63" s="731" t="s">
        <v>2804</v>
      </c>
      <c r="D63" s="725">
        <v>1</v>
      </c>
      <c r="E63" s="737"/>
      <c r="F63" s="1587" t="s">
        <v>329</v>
      </c>
      <c r="G63" s="728" t="s">
        <v>320</v>
      </c>
      <c r="H63" s="729">
        <v>26</v>
      </c>
      <c r="I63" s="733"/>
    </row>
    <row r="64" spans="2:9" ht="39.950000000000003" customHeight="1">
      <c r="B64" s="736" t="s">
        <v>351</v>
      </c>
      <c r="C64" s="731" t="s">
        <v>2793</v>
      </c>
      <c r="D64" s="725">
        <v>1</v>
      </c>
      <c r="E64" s="737"/>
      <c r="F64" s="1587" t="s">
        <v>329</v>
      </c>
      <c r="G64" s="728" t="s">
        <v>320</v>
      </c>
      <c r="H64" s="729">
        <v>26</v>
      </c>
      <c r="I64" s="733"/>
    </row>
    <row r="65" spans="2:9" ht="39.950000000000003" customHeight="1">
      <c r="B65" s="736" t="s">
        <v>355</v>
      </c>
      <c r="C65" s="731" t="s">
        <v>2806</v>
      </c>
      <c r="D65" s="725">
        <v>1</v>
      </c>
      <c r="E65" s="737"/>
      <c r="F65" s="1587" t="s">
        <v>343</v>
      </c>
      <c r="G65" s="728" t="s">
        <v>320</v>
      </c>
      <c r="H65" s="729">
        <v>30</v>
      </c>
      <c r="I65" s="733"/>
    </row>
    <row r="66" spans="2:9" ht="39.950000000000003" customHeight="1">
      <c r="B66" s="736" t="s">
        <v>355</v>
      </c>
      <c r="C66" s="731" t="s">
        <v>2807</v>
      </c>
      <c r="D66" s="725">
        <v>1</v>
      </c>
      <c r="E66" s="737"/>
      <c r="F66" s="1587" t="s">
        <v>336</v>
      </c>
      <c r="G66" s="728" t="s">
        <v>320</v>
      </c>
      <c r="H66" s="729">
        <v>36</v>
      </c>
      <c r="I66" s="733"/>
    </row>
    <row r="67" spans="2:9" ht="39.950000000000003" customHeight="1">
      <c r="B67" s="736" t="s">
        <v>355</v>
      </c>
      <c r="C67" s="731" t="s">
        <v>2808</v>
      </c>
      <c r="D67" s="725">
        <v>6</v>
      </c>
      <c r="E67" s="737" t="s">
        <v>429</v>
      </c>
      <c r="F67" s="1587" t="s">
        <v>329</v>
      </c>
      <c r="G67" s="728" t="s">
        <v>320</v>
      </c>
      <c r="H67" s="729">
        <v>120</v>
      </c>
      <c r="I67" s="733"/>
    </row>
    <row r="68" spans="2:9" ht="39.950000000000003" customHeight="1">
      <c r="B68" s="736" t="s">
        <v>355</v>
      </c>
      <c r="C68" s="731" t="s">
        <v>2809</v>
      </c>
      <c r="D68" s="725">
        <v>2</v>
      </c>
      <c r="E68" s="737" t="s">
        <v>429</v>
      </c>
      <c r="F68" s="1587" t="s">
        <v>336</v>
      </c>
      <c r="G68" s="728" t="s">
        <v>320</v>
      </c>
      <c r="H68" s="729">
        <v>59</v>
      </c>
      <c r="I68" s="733"/>
    </row>
    <row r="69" spans="2:9" ht="39.950000000000003" customHeight="1">
      <c r="B69" s="736" t="s">
        <v>355</v>
      </c>
      <c r="C69" s="731" t="s">
        <v>2810</v>
      </c>
      <c r="D69" s="725">
        <v>1</v>
      </c>
      <c r="E69" s="737"/>
      <c r="F69" s="1587" t="s">
        <v>336</v>
      </c>
      <c r="G69" s="728" t="s">
        <v>320</v>
      </c>
      <c r="H69" s="729">
        <v>35</v>
      </c>
      <c r="I69" s="733"/>
    </row>
    <row r="70" spans="2:9" ht="39.950000000000003" customHeight="1">
      <c r="B70" s="736" t="s">
        <v>355</v>
      </c>
      <c r="C70" s="731" t="s">
        <v>2811</v>
      </c>
      <c r="D70" s="725">
        <v>1</v>
      </c>
      <c r="E70" s="737"/>
      <c r="F70" s="1587" t="s">
        <v>329</v>
      </c>
      <c r="G70" s="728" t="s">
        <v>320</v>
      </c>
      <c r="H70" s="729">
        <v>34</v>
      </c>
      <c r="I70" s="733"/>
    </row>
    <row r="71" spans="2:9" ht="39.950000000000003" customHeight="1">
      <c r="B71" s="736" t="s">
        <v>355</v>
      </c>
      <c r="C71" s="731" t="s">
        <v>2812</v>
      </c>
      <c r="D71" s="725">
        <v>1</v>
      </c>
      <c r="E71" s="737"/>
      <c r="F71" s="1587" t="s">
        <v>336</v>
      </c>
      <c r="G71" s="728" t="s">
        <v>320</v>
      </c>
      <c r="H71" s="729">
        <v>14</v>
      </c>
      <c r="I71" s="733"/>
    </row>
    <row r="72" spans="2:9" ht="39.950000000000003" customHeight="1">
      <c r="B72" s="736" t="s">
        <v>355</v>
      </c>
      <c r="C72" s="731" t="s">
        <v>2813</v>
      </c>
      <c r="D72" s="725">
        <v>3</v>
      </c>
      <c r="E72" s="737" t="s">
        <v>429</v>
      </c>
      <c r="F72" s="1587" t="s">
        <v>329</v>
      </c>
      <c r="G72" s="728" t="s">
        <v>320</v>
      </c>
      <c r="H72" s="729">
        <v>68</v>
      </c>
      <c r="I72" s="733"/>
    </row>
    <row r="73" spans="2:9" ht="39.950000000000003" customHeight="1">
      <c r="B73" s="736" t="s">
        <v>355</v>
      </c>
      <c r="C73" s="731" t="s">
        <v>2814</v>
      </c>
      <c r="D73" s="725">
        <v>1</v>
      </c>
      <c r="E73" s="737"/>
      <c r="F73" s="1587" t="s">
        <v>336</v>
      </c>
      <c r="G73" s="728" t="s">
        <v>320</v>
      </c>
      <c r="H73" s="729">
        <v>31</v>
      </c>
      <c r="I73" s="733"/>
    </row>
    <row r="74" spans="2:9" ht="39.950000000000003" customHeight="1">
      <c r="B74" s="736" t="s">
        <v>355</v>
      </c>
      <c r="C74" s="731" t="s">
        <v>2815</v>
      </c>
      <c r="D74" s="725">
        <v>1</v>
      </c>
      <c r="E74" s="737"/>
      <c r="F74" s="1587" t="s">
        <v>329</v>
      </c>
      <c r="G74" s="728" t="s">
        <v>320</v>
      </c>
      <c r="H74" s="729">
        <v>31</v>
      </c>
      <c r="I74" s="733"/>
    </row>
    <row r="75" spans="2:9" ht="39.950000000000003" customHeight="1">
      <c r="B75" s="736" t="s">
        <v>373</v>
      </c>
      <c r="C75" s="731" t="s">
        <v>2816</v>
      </c>
      <c r="D75" s="725">
        <v>1</v>
      </c>
      <c r="E75" s="737"/>
      <c r="F75" s="1587" t="s">
        <v>343</v>
      </c>
      <c r="G75" s="728" t="s">
        <v>320</v>
      </c>
      <c r="H75" s="729">
        <v>29</v>
      </c>
      <c r="I75" s="733"/>
    </row>
    <row r="76" spans="2:9" ht="39.950000000000003" customHeight="1">
      <c r="B76" s="736" t="s">
        <v>373</v>
      </c>
      <c r="C76" s="731" t="s">
        <v>2818</v>
      </c>
      <c r="D76" s="725">
        <v>1</v>
      </c>
      <c r="E76" s="737"/>
      <c r="F76" s="1587" t="s">
        <v>343</v>
      </c>
      <c r="G76" s="728" t="s">
        <v>320</v>
      </c>
      <c r="H76" s="729">
        <v>12</v>
      </c>
      <c r="I76" s="733"/>
    </row>
    <row r="77" spans="2:9" ht="39.950000000000003" customHeight="1">
      <c r="B77" s="736" t="s">
        <v>373</v>
      </c>
      <c r="C77" s="731" t="s">
        <v>2817</v>
      </c>
      <c r="D77" s="725">
        <v>1</v>
      </c>
      <c r="E77" s="737"/>
      <c r="F77" s="1587" t="s">
        <v>343</v>
      </c>
      <c r="G77" s="728" t="s">
        <v>320</v>
      </c>
      <c r="H77" s="729">
        <v>1</v>
      </c>
      <c r="I77" s="733"/>
    </row>
    <row r="78" spans="2:9" ht="39.950000000000003" customHeight="1">
      <c r="B78" s="736" t="s">
        <v>367</v>
      </c>
      <c r="C78" s="731" t="s">
        <v>2819</v>
      </c>
      <c r="D78" s="725">
        <v>1</v>
      </c>
      <c r="E78" s="737"/>
      <c r="F78" s="1587" t="s">
        <v>343</v>
      </c>
      <c r="G78" s="728" t="s">
        <v>320</v>
      </c>
      <c r="H78" s="729">
        <v>30</v>
      </c>
      <c r="I78" s="733"/>
    </row>
    <row r="79" spans="2:9" ht="39.950000000000003" customHeight="1">
      <c r="B79" s="736" t="s">
        <v>367</v>
      </c>
      <c r="C79" s="731" t="s">
        <v>2820</v>
      </c>
      <c r="D79" s="725">
        <v>1</v>
      </c>
      <c r="E79" s="737"/>
      <c r="F79" s="1587" t="s">
        <v>343</v>
      </c>
      <c r="G79" s="728" t="s">
        <v>320</v>
      </c>
      <c r="H79" s="729">
        <v>24</v>
      </c>
      <c r="I79" s="733"/>
    </row>
    <row r="80" spans="2:9" ht="39.950000000000003" customHeight="1">
      <c r="B80" s="736" t="s">
        <v>367</v>
      </c>
      <c r="C80" s="731" t="s">
        <v>2821</v>
      </c>
      <c r="D80" s="725">
        <v>1</v>
      </c>
      <c r="E80" s="737"/>
      <c r="F80" s="1587" t="s">
        <v>343</v>
      </c>
      <c r="G80" s="728" t="s">
        <v>320</v>
      </c>
      <c r="H80" s="729">
        <v>36</v>
      </c>
      <c r="I80" s="733"/>
    </row>
    <row r="81" spans="2:9" ht="39.950000000000003" customHeight="1">
      <c r="B81" s="736" t="s">
        <v>367</v>
      </c>
      <c r="C81" s="731" t="s">
        <v>2822</v>
      </c>
      <c r="D81" s="725">
        <v>1</v>
      </c>
      <c r="E81" s="737"/>
      <c r="F81" s="1587" t="s">
        <v>343</v>
      </c>
      <c r="G81" s="728" t="s">
        <v>320</v>
      </c>
      <c r="H81" s="729">
        <v>37</v>
      </c>
      <c r="I81" s="733"/>
    </row>
    <row r="82" spans="2:9" ht="39.950000000000003" customHeight="1">
      <c r="B82" s="736" t="s">
        <v>367</v>
      </c>
      <c r="C82" s="731" t="s">
        <v>2823</v>
      </c>
      <c r="D82" s="725">
        <v>1</v>
      </c>
      <c r="E82" s="737"/>
      <c r="F82" s="1587" t="s">
        <v>343</v>
      </c>
      <c r="G82" s="728" t="s">
        <v>320</v>
      </c>
      <c r="H82" s="729">
        <v>42</v>
      </c>
      <c r="I82" s="733"/>
    </row>
    <row r="83" spans="2:9" ht="39.950000000000003" customHeight="1">
      <c r="B83" s="736" t="s">
        <v>367</v>
      </c>
      <c r="C83" s="731" t="s">
        <v>2824</v>
      </c>
      <c r="D83" s="725">
        <v>1</v>
      </c>
      <c r="E83" s="737"/>
      <c r="F83" s="1587" t="s">
        <v>343</v>
      </c>
      <c r="G83" s="728" t="s">
        <v>320</v>
      </c>
      <c r="H83" s="729">
        <v>33</v>
      </c>
      <c r="I83" s="733"/>
    </row>
    <row r="84" spans="2:9" ht="39.950000000000003" customHeight="1">
      <c r="B84" s="736" t="s">
        <v>367</v>
      </c>
      <c r="C84" s="731" t="s">
        <v>2825</v>
      </c>
      <c r="D84" s="725">
        <v>1</v>
      </c>
      <c r="E84" s="737"/>
      <c r="F84" s="1587" t="s">
        <v>343</v>
      </c>
      <c r="G84" s="728" t="s">
        <v>320</v>
      </c>
      <c r="H84" s="729">
        <v>48</v>
      </c>
      <c r="I84" s="733"/>
    </row>
    <row r="85" spans="2:9" ht="39.950000000000003" customHeight="1">
      <c r="B85" s="736" t="s">
        <v>378</v>
      </c>
      <c r="C85" s="731" t="s">
        <v>2826</v>
      </c>
      <c r="D85" s="725">
        <v>1</v>
      </c>
      <c r="E85" s="737"/>
      <c r="F85" s="1587" t="s">
        <v>336</v>
      </c>
      <c r="G85" s="728" t="s">
        <v>320</v>
      </c>
      <c r="H85" s="729">
        <v>28</v>
      </c>
      <c r="I85" s="733"/>
    </row>
    <row r="86" spans="2:9" ht="39.950000000000003" customHeight="1">
      <c r="B86" s="736" t="s">
        <v>378</v>
      </c>
      <c r="C86" s="731" t="s">
        <v>2841</v>
      </c>
      <c r="D86" s="725">
        <v>1</v>
      </c>
      <c r="E86" s="737"/>
      <c r="F86" s="1587" t="s">
        <v>336</v>
      </c>
      <c r="G86" s="728" t="s">
        <v>320</v>
      </c>
      <c r="H86" s="729">
        <v>24</v>
      </c>
      <c r="I86" s="733"/>
    </row>
    <row r="87" spans="2:9" ht="39.950000000000003" customHeight="1">
      <c r="B87" s="736" t="s">
        <v>378</v>
      </c>
      <c r="C87" s="731" t="s">
        <v>2828</v>
      </c>
      <c r="D87" s="725">
        <v>1</v>
      </c>
      <c r="E87" s="737"/>
      <c r="F87" s="1587" t="s">
        <v>329</v>
      </c>
      <c r="G87" s="728" t="s">
        <v>320</v>
      </c>
      <c r="H87" s="729">
        <v>240</v>
      </c>
      <c r="I87" s="733"/>
    </row>
    <row r="88" spans="2:9" ht="39.950000000000003" customHeight="1">
      <c r="B88" s="736" t="s">
        <v>378</v>
      </c>
      <c r="C88" s="731" t="s">
        <v>2829</v>
      </c>
      <c r="D88" s="725">
        <v>1</v>
      </c>
      <c r="E88" s="737"/>
      <c r="F88" s="1587" t="s">
        <v>329</v>
      </c>
      <c r="G88" s="728" t="s">
        <v>320</v>
      </c>
      <c r="H88" s="729">
        <v>27</v>
      </c>
      <c r="I88" s="733"/>
    </row>
    <row r="89" spans="2:9" ht="39.950000000000003" customHeight="1">
      <c r="B89" s="736" t="s">
        <v>378</v>
      </c>
      <c r="C89" s="731" t="s">
        <v>2830</v>
      </c>
      <c r="D89" s="725">
        <v>1</v>
      </c>
      <c r="E89" s="737"/>
      <c r="F89" s="1587" t="s">
        <v>329</v>
      </c>
      <c r="G89" s="728" t="s">
        <v>320</v>
      </c>
      <c r="H89" s="729">
        <v>352</v>
      </c>
      <c r="I89" s="733"/>
    </row>
    <row r="90" spans="2:9" ht="39.950000000000003" customHeight="1">
      <c r="B90" s="736" t="s">
        <v>378</v>
      </c>
      <c r="C90" s="731" t="s">
        <v>2831</v>
      </c>
      <c r="D90" s="725">
        <v>1</v>
      </c>
      <c r="E90" s="737"/>
      <c r="F90" s="1587" t="s">
        <v>329</v>
      </c>
      <c r="G90" s="728" t="s">
        <v>320</v>
      </c>
      <c r="H90" s="729">
        <v>130</v>
      </c>
      <c r="I90" s="733"/>
    </row>
    <row r="91" spans="2:9" ht="39.950000000000003" customHeight="1">
      <c r="B91" s="736" t="s">
        <v>378</v>
      </c>
      <c r="C91" s="731" t="s">
        <v>2832</v>
      </c>
      <c r="D91" s="725">
        <v>1</v>
      </c>
      <c r="E91" s="737"/>
      <c r="F91" s="1587" t="s">
        <v>329</v>
      </c>
      <c r="G91" s="728" t="s">
        <v>320</v>
      </c>
      <c r="H91" s="729">
        <v>61</v>
      </c>
      <c r="I91" s="733"/>
    </row>
    <row r="92" spans="2:9" ht="39.950000000000003" customHeight="1">
      <c r="B92" s="736" t="s">
        <v>378</v>
      </c>
      <c r="C92" s="731" t="s">
        <v>2833</v>
      </c>
      <c r="D92" s="725">
        <v>1</v>
      </c>
      <c r="E92" s="737"/>
      <c r="F92" s="1587" t="s">
        <v>329</v>
      </c>
      <c r="G92" s="728" t="s">
        <v>320</v>
      </c>
      <c r="H92" s="729">
        <v>27</v>
      </c>
      <c r="I92" s="733"/>
    </row>
    <row r="93" spans="2:9" ht="39.950000000000003" customHeight="1">
      <c r="B93" s="736" t="s">
        <v>378</v>
      </c>
      <c r="C93" s="731" t="s">
        <v>2834</v>
      </c>
      <c r="D93" s="725">
        <v>6</v>
      </c>
      <c r="E93" s="737" t="s">
        <v>429</v>
      </c>
      <c r="F93" s="1587" t="s">
        <v>329</v>
      </c>
      <c r="G93" s="728" t="s">
        <v>320</v>
      </c>
      <c r="H93" s="729">
        <v>155</v>
      </c>
      <c r="I93" s="733"/>
    </row>
    <row r="94" spans="2:9" ht="39.950000000000003" customHeight="1">
      <c r="B94" s="736" t="s">
        <v>382</v>
      </c>
      <c r="C94" s="731" t="s">
        <v>2837</v>
      </c>
      <c r="D94" s="725">
        <v>1</v>
      </c>
      <c r="E94" s="737"/>
      <c r="F94" s="1587" t="s">
        <v>329</v>
      </c>
      <c r="G94" s="728" t="s">
        <v>320</v>
      </c>
      <c r="H94" s="729">
        <v>27</v>
      </c>
      <c r="I94" s="733"/>
    </row>
    <row r="95" spans="2:9" ht="39.950000000000003" customHeight="1">
      <c r="B95" s="736" t="s">
        <v>382</v>
      </c>
      <c r="C95" s="731" t="s">
        <v>2836</v>
      </c>
      <c r="D95" s="725">
        <v>1</v>
      </c>
      <c r="E95" s="737"/>
      <c r="F95" s="1587" t="s">
        <v>329</v>
      </c>
      <c r="G95" s="728" t="s">
        <v>320</v>
      </c>
      <c r="H95" s="729">
        <v>28</v>
      </c>
      <c r="I95" s="733"/>
    </row>
    <row r="96" spans="2:9" ht="39.950000000000003" customHeight="1">
      <c r="B96" s="736" t="s">
        <v>382</v>
      </c>
      <c r="C96" s="731" t="s">
        <v>2838</v>
      </c>
      <c r="D96" s="725">
        <v>1</v>
      </c>
      <c r="E96" s="737"/>
      <c r="F96" s="1587" t="s">
        <v>336</v>
      </c>
      <c r="G96" s="728" t="s">
        <v>320</v>
      </c>
      <c r="H96" s="729">
        <v>30</v>
      </c>
      <c r="I96" s="733"/>
    </row>
    <row r="97" spans="2:9" ht="39.950000000000003" customHeight="1">
      <c r="B97" s="736" t="s">
        <v>382</v>
      </c>
      <c r="C97" s="731" t="s">
        <v>2865</v>
      </c>
      <c r="D97" s="725">
        <v>1</v>
      </c>
      <c r="E97" s="737"/>
      <c r="F97" s="1587" t="s">
        <v>329</v>
      </c>
      <c r="G97" s="728" t="s">
        <v>320</v>
      </c>
      <c r="H97" s="729">
        <v>15</v>
      </c>
      <c r="I97" s="733"/>
    </row>
    <row r="98" spans="2:9" ht="39.950000000000003" customHeight="1">
      <c r="B98" s="736"/>
      <c r="C98" s="731"/>
      <c r="D98" s="725"/>
      <c r="E98" s="737"/>
      <c r="F98" s="1587"/>
      <c r="G98" s="728"/>
      <c r="H98" s="729"/>
      <c r="I98" s="733"/>
    </row>
    <row r="99" spans="2:9" ht="39.950000000000003" customHeight="1">
      <c r="B99" s="736"/>
      <c r="C99" s="731"/>
      <c r="D99" s="725"/>
      <c r="E99" s="737"/>
      <c r="F99" s="1587"/>
      <c r="G99" s="728"/>
      <c r="H99" s="729"/>
      <c r="I99" s="733"/>
    </row>
    <row r="100" spans="2:9" ht="39.950000000000003" customHeight="1">
      <c r="B100" s="736"/>
      <c r="C100" s="731"/>
      <c r="D100" s="725"/>
      <c r="E100" s="737"/>
      <c r="F100" s="1587"/>
      <c r="G100" s="728"/>
      <c r="H100" s="729"/>
      <c r="I100" s="733"/>
    </row>
    <row r="101" spans="2:9" ht="39.950000000000003" customHeight="1">
      <c r="B101" s="736"/>
      <c r="C101" s="731"/>
      <c r="D101" s="725"/>
      <c r="E101" s="737"/>
      <c r="F101" s="1587"/>
      <c r="G101" s="728"/>
      <c r="H101" s="729"/>
      <c r="I101" s="733"/>
    </row>
    <row r="102" spans="2:9" ht="39.950000000000003" customHeight="1">
      <c r="B102" s="736"/>
      <c r="C102" s="731"/>
      <c r="D102" s="725"/>
      <c r="E102" s="737"/>
      <c r="F102" s="1587"/>
      <c r="G102" s="728"/>
      <c r="H102" s="729"/>
      <c r="I102" s="733"/>
    </row>
    <row r="103" spans="2:9" ht="39.950000000000003" customHeight="1">
      <c r="B103" s="736"/>
      <c r="C103" s="731"/>
      <c r="D103" s="725"/>
      <c r="E103" s="737"/>
      <c r="F103" s="1587"/>
      <c r="G103" s="728"/>
      <c r="H103" s="729"/>
      <c r="I103" s="733"/>
    </row>
    <row r="104" spans="2:9" ht="39.950000000000003" customHeight="1">
      <c r="B104" s="736"/>
      <c r="C104" s="731"/>
      <c r="D104" s="725"/>
      <c r="E104" s="737"/>
      <c r="F104" s="1587"/>
      <c r="G104" s="728"/>
      <c r="H104" s="729"/>
      <c r="I104" s="733"/>
    </row>
    <row r="105" spans="2:9" ht="39.950000000000003" customHeight="1">
      <c r="B105" s="736"/>
      <c r="C105" s="731"/>
      <c r="D105" s="725"/>
      <c r="E105" s="737"/>
      <c r="F105" s="1587"/>
      <c r="G105" s="728"/>
      <c r="H105" s="729"/>
      <c r="I105" s="733"/>
    </row>
    <row r="106" spans="2:9" ht="39.950000000000003" customHeight="1">
      <c r="B106" s="736"/>
      <c r="C106" s="731"/>
      <c r="D106" s="725"/>
      <c r="E106" s="737"/>
      <c r="F106" s="1587"/>
      <c r="G106" s="728"/>
      <c r="H106" s="729"/>
      <c r="I106" s="733"/>
    </row>
    <row r="107" spans="2:9" ht="39.950000000000003" customHeight="1">
      <c r="B107" s="736"/>
      <c r="C107" s="731"/>
      <c r="D107" s="725"/>
      <c r="E107" s="737"/>
      <c r="F107" s="1587"/>
      <c r="G107" s="728"/>
      <c r="H107" s="729"/>
      <c r="I107" s="733"/>
    </row>
    <row r="108" spans="2:9" ht="39.950000000000003" customHeight="1">
      <c r="B108" s="736"/>
      <c r="C108" s="731"/>
      <c r="D108" s="725"/>
      <c r="E108" s="737"/>
      <c r="F108" s="1587"/>
      <c r="G108" s="728"/>
      <c r="H108" s="729"/>
      <c r="I108" s="733"/>
    </row>
    <row r="109" spans="2:9" ht="39.950000000000003" customHeight="1">
      <c r="B109" s="736"/>
      <c r="C109" s="731"/>
      <c r="D109" s="725"/>
      <c r="E109" s="737"/>
      <c r="F109" s="1587"/>
      <c r="G109" s="728"/>
      <c r="H109" s="729"/>
      <c r="I109" s="733"/>
    </row>
    <row r="110" spans="2:9" ht="39.950000000000003" customHeight="1">
      <c r="B110" s="736"/>
      <c r="C110" s="731"/>
      <c r="D110" s="725"/>
      <c r="E110" s="737"/>
      <c r="F110" s="1587"/>
      <c r="G110" s="728"/>
      <c r="H110" s="729"/>
      <c r="I110" s="733"/>
    </row>
    <row r="111" spans="2:9" ht="39.950000000000003" customHeight="1">
      <c r="B111" s="736"/>
      <c r="C111" s="731"/>
      <c r="D111" s="725"/>
      <c r="E111" s="737"/>
      <c r="F111" s="1587"/>
      <c r="G111" s="728"/>
      <c r="H111" s="729"/>
      <c r="I111" s="733"/>
    </row>
    <row r="112" spans="2:9" ht="39.950000000000003" customHeight="1">
      <c r="B112" s="736"/>
      <c r="C112" s="731"/>
      <c r="D112" s="725"/>
      <c r="E112" s="737"/>
      <c r="F112" s="1587"/>
      <c r="G112" s="728"/>
      <c r="H112" s="729"/>
      <c r="I112" s="733"/>
    </row>
    <row r="113" spans="2:9" ht="39.950000000000003" customHeight="1">
      <c r="B113" s="736"/>
      <c r="C113" s="731"/>
      <c r="D113" s="725"/>
      <c r="E113" s="737"/>
      <c r="F113" s="1587"/>
      <c r="G113" s="728"/>
      <c r="H113" s="729"/>
      <c r="I113" s="733"/>
    </row>
    <row r="114" spans="2:9" ht="39.950000000000003" customHeight="1">
      <c r="B114" s="736"/>
      <c r="C114" s="731"/>
      <c r="D114" s="725"/>
      <c r="E114" s="737"/>
      <c r="F114" s="1587"/>
      <c r="G114" s="728"/>
      <c r="H114" s="729"/>
      <c r="I114" s="733"/>
    </row>
    <row r="115" spans="2:9" ht="39.950000000000003" customHeight="1">
      <c r="B115" s="736"/>
      <c r="C115" s="731"/>
      <c r="D115" s="725"/>
      <c r="E115" s="737"/>
      <c r="F115" s="1587"/>
      <c r="G115" s="728"/>
      <c r="H115" s="729"/>
      <c r="I115" s="733"/>
    </row>
    <row r="116" spans="2:9" ht="39.950000000000003" customHeight="1">
      <c r="B116" s="736"/>
      <c r="C116" s="731"/>
      <c r="D116" s="725"/>
      <c r="E116" s="737"/>
      <c r="F116" s="1587"/>
      <c r="G116" s="728"/>
      <c r="H116" s="729"/>
      <c r="I116" s="733"/>
    </row>
    <row r="117" spans="2:9" ht="39.950000000000003" customHeight="1">
      <c r="B117" s="736"/>
      <c r="C117" s="731"/>
      <c r="D117" s="725"/>
      <c r="E117" s="737"/>
      <c r="F117" s="1587"/>
      <c r="G117" s="728"/>
      <c r="H117" s="729"/>
      <c r="I117" s="733"/>
    </row>
    <row r="118" spans="2:9" ht="39.950000000000003" customHeight="1">
      <c r="B118" s="736"/>
      <c r="C118" s="731"/>
      <c r="D118" s="725"/>
      <c r="E118" s="737"/>
      <c r="F118" s="1587"/>
      <c r="G118" s="728"/>
      <c r="H118" s="729"/>
      <c r="I118" s="733"/>
    </row>
    <row r="119" spans="2:9" ht="39.950000000000003" customHeight="1">
      <c r="B119" s="736"/>
      <c r="C119" s="731"/>
      <c r="D119" s="725"/>
      <c r="E119" s="737"/>
      <c r="F119" s="1587"/>
      <c r="G119" s="728"/>
      <c r="H119" s="729"/>
      <c r="I119" s="733"/>
    </row>
    <row r="120" spans="2:9" ht="39.950000000000003" customHeight="1">
      <c r="B120" s="736"/>
      <c r="C120" s="731"/>
      <c r="D120" s="725"/>
      <c r="E120" s="737"/>
      <c r="F120" s="1587"/>
      <c r="G120" s="728"/>
      <c r="H120" s="729"/>
      <c r="I120" s="733"/>
    </row>
    <row r="121" spans="2:9" ht="39.950000000000003" customHeight="1">
      <c r="B121" s="736"/>
      <c r="C121" s="731"/>
      <c r="D121" s="725"/>
      <c r="E121" s="737"/>
      <c r="F121" s="1587"/>
      <c r="G121" s="728"/>
      <c r="H121" s="729"/>
      <c r="I121" s="733"/>
    </row>
    <row r="122" spans="2:9" ht="39.950000000000003" customHeight="1">
      <c r="B122" s="736"/>
      <c r="C122" s="731"/>
      <c r="D122" s="725"/>
      <c r="E122" s="737"/>
      <c r="F122" s="1587"/>
      <c r="G122" s="728"/>
      <c r="H122" s="729"/>
      <c r="I122" s="733"/>
    </row>
    <row r="123" spans="2:9" ht="39.950000000000003" customHeight="1">
      <c r="B123" s="736"/>
      <c r="C123" s="731"/>
      <c r="D123" s="725"/>
      <c r="E123" s="737"/>
      <c r="F123" s="1587"/>
      <c r="G123" s="728"/>
      <c r="H123" s="729"/>
      <c r="I123" s="733"/>
    </row>
    <row r="124" spans="2:9" ht="39.950000000000003" customHeight="1">
      <c r="B124" s="736"/>
      <c r="C124" s="731"/>
      <c r="D124" s="725"/>
      <c r="E124" s="737"/>
      <c r="F124" s="1587"/>
      <c r="G124" s="728"/>
      <c r="H124" s="729"/>
      <c r="I124" s="733"/>
    </row>
    <row r="125" spans="2:9" ht="39.950000000000003" customHeight="1">
      <c r="B125" s="736"/>
      <c r="C125" s="731"/>
      <c r="D125" s="725"/>
      <c r="E125" s="737"/>
      <c r="F125" s="1587"/>
      <c r="G125" s="728"/>
      <c r="H125" s="729"/>
      <c r="I125" s="733"/>
    </row>
    <row r="126" spans="2:9" ht="39.950000000000003" customHeight="1">
      <c r="B126" s="736"/>
      <c r="C126" s="731"/>
      <c r="D126" s="725"/>
      <c r="E126" s="737"/>
      <c r="F126" s="1587"/>
      <c r="G126" s="728"/>
      <c r="H126" s="729"/>
      <c r="I126" s="733"/>
    </row>
    <row r="127" spans="2:9" ht="39.950000000000003" customHeight="1">
      <c r="B127" s="736"/>
      <c r="C127" s="731"/>
      <c r="D127" s="725"/>
      <c r="E127" s="737"/>
      <c r="F127" s="1587"/>
      <c r="G127" s="728"/>
      <c r="H127" s="729"/>
      <c r="I127" s="733"/>
    </row>
    <row r="128" spans="2:9" ht="39.950000000000003" customHeight="1">
      <c r="B128" s="736"/>
      <c r="C128" s="731"/>
      <c r="D128" s="725"/>
      <c r="E128" s="737"/>
      <c r="F128" s="738"/>
      <c r="G128" s="728"/>
      <c r="H128" s="739"/>
      <c r="I128" s="733"/>
    </row>
    <row r="129" spans="2:9" ht="39.950000000000003" customHeight="1">
      <c r="B129" s="736"/>
      <c r="C129" s="731"/>
      <c r="D129" s="725"/>
      <c r="E129" s="737"/>
      <c r="F129" s="738"/>
      <c r="G129" s="728"/>
      <c r="H129" s="739"/>
      <c r="I129" s="733"/>
    </row>
    <row r="130" spans="2:9" ht="39.950000000000003" customHeight="1">
      <c r="B130" s="736"/>
      <c r="C130" s="731"/>
      <c r="D130" s="725"/>
      <c r="E130" s="737"/>
      <c r="F130" s="738"/>
      <c r="G130" s="728"/>
      <c r="H130" s="739"/>
      <c r="I130" s="733"/>
    </row>
    <row r="131" spans="2:9" ht="39.950000000000003" customHeight="1">
      <c r="B131" s="736"/>
      <c r="C131" s="731"/>
      <c r="D131" s="725"/>
      <c r="E131" s="737"/>
      <c r="F131" s="738"/>
      <c r="G131" s="728"/>
      <c r="H131" s="739"/>
      <c r="I131" s="733"/>
    </row>
    <row r="132" spans="2:9" ht="39.950000000000003" customHeight="1">
      <c r="B132" s="736"/>
      <c r="C132" s="731"/>
      <c r="D132" s="725"/>
      <c r="E132" s="737"/>
      <c r="F132" s="738"/>
      <c r="G132" s="728"/>
      <c r="H132" s="739"/>
      <c r="I132" s="733"/>
    </row>
    <row r="133" spans="2:9" ht="39.950000000000003" customHeight="1">
      <c r="B133" s="736"/>
      <c r="C133" s="731"/>
      <c r="D133" s="725"/>
      <c r="E133" s="737"/>
      <c r="F133" s="738"/>
      <c r="G133" s="728"/>
      <c r="H133" s="739"/>
      <c r="I133" s="733"/>
    </row>
    <row r="134" spans="2:9" ht="39.950000000000003" customHeight="1">
      <c r="B134" s="736"/>
      <c r="C134" s="731"/>
      <c r="D134" s="725"/>
      <c r="E134" s="737"/>
      <c r="F134" s="738"/>
      <c r="G134" s="728"/>
      <c r="H134" s="739"/>
      <c r="I134" s="733"/>
    </row>
    <row r="135" spans="2:9" ht="39.950000000000003" customHeight="1">
      <c r="B135" s="736"/>
      <c r="C135" s="731"/>
      <c r="D135" s="725"/>
      <c r="E135" s="737"/>
      <c r="F135" s="738"/>
      <c r="G135" s="728"/>
      <c r="H135" s="739"/>
      <c r="I135" s="733"/>
    </row>
    <row r="136" spans="2:9" ht="39.950000000000003" customHeight="1">
      <c r="B136" s="736"/>
      <c r="C136" s="731"/>
      <c r="D136" s="725"/>
      <c r="E136" s="737"/>
      <c r="F136" s="738"/>
      <c r="G136" s="728"/>
      <c r="H136" s="739"/>
      <c r="I136" s="733"/>
    </row>
    <row r="137" spans="2:9" ht="39.950000000000003" customHeight="1">
      <c r="B137" s="736"/>
      <c r="C137" s="731"/>
      <c r="D137" s="725"/>
      <c r="E137" s="737"/>
      <c r="F137" s="738"/>
      <c r="G137" s="728"/>
      <c r="H137" s="739"/>
      <c r="I137" s="733"/>
    </row>
    <row r="138" spans="2:9" ht="39.950000000000003" customHeight="1">
      <c r="B138" s="736"/>
      <c r="C138" s="731"/>
      <c r="D138" s="725"/>
      <c r="E138" s="737"/>
      <c r="F138" s="738"/>
      <c r="G138" s="728"/>
      <c r="H138" s="739"/>
      <c r="I138" s="733"/>
    </row>
    <row r="139" spans="2:9" ht="39.950000000000003" customHeight="1">
      <c r="B139" s="736"/>
      <c r="C139" s="731"/>
      <c r="D139" s="725"/>
      <c r="E139" s="737"/>
      <c r="F139" s="738"/>
      <c r="G139" s="728"/>
      <c r="H139" s="739"/>
      <c r="I139" s="733"/>
    </row>
    <row r="140" spans="2:9" ht="39.950000000000003" customHeight="1">
      <c r="B140" s="736"/>
      <c r="C140" s="731"/>
      <c r="D140" s="725"/>
      <c r="E140" s="737"/>
      <c r="F140" s="738"/>
      <c r="G140" s="728"/>
      <c r="H140" s="739"/>
      <c r="I140" s="733"/>
    </row>
    <row r="141" spans="2:9" ht="39.950000000000003" customHeight="1">
      <c r="B141" s="736"/>
      <c r="C141" s="731"/>
      <c r="D141" s="725"/>
      <c r="E141" s="737"/>
      <c r="F141" s="738"/>
      <c r="G141" s="728"/>
      <c r="H141" s="739"/>
      <c r="I141" s="733"/>
    </row>
    <row r="142" spans="2:9" ht="39.950000000000003" customHeight="1">
      <c r="B142" s="736"/>
      <c r="C142" s="731"/>
      <c r="D142" s="725"/>
      <c r="E142" s="737"/>
      <c r="F142" s="738"/>
      <c r="G142" s="728"/>
      <c r="H142" s="739"/>
      <c r="I142" s="733"/>
    </row>
    <row r="143" spans="2:9" ht="39.950000000000003" customHeight="1">
      <c r="B143" s="736"/>
      <c r="C143" s="731"/>
      <c r="D143" s="725"/>
      <c r="E143" s="737"/>
      <c r="F143" s="738"/>
      <c r="G143" s="728"/>
      <c r="H143" s="739"/>
      <c r="I143" s="733"/>
    </row>
    <row r="144" spans="2:9" ht="39.950000000000003" customHeight="1">
      <c r="B144" s="736"/>
      <c r="C144" s="731"/>
      <c r="D144" s="725"/>
      <c r="E144" s="737"/>
      <c r="F144" s="738"/>
      <c r="G144" s="728"/>
      <c r="H144" s="739"/>
      <c r="I144" s="733"/>
    </row>
    <row r="145" spans="2:9" ht="39.950000000000003" customHeight="1">
      <c r="B145" s="736"/>
      <c r="C145" s="731"/>
      <c r="D145" s="725"/>
      <c r="E145" s="737"/>
      <c r="F145" s="738"/>
      <c r="G145" s="728"/>
      <c r="H145" s="739"/>
      <c r="I145" s="733"/>
    </row>
    <row r="146" spans="2:9" ht="39.950000000000003" customHeight="1">
      <c r="B146" s="736"/>
      <c r="C146" s="731"/>
      <c r="D146" s="725"/>
      <c r="E146" s="737"/>
      <c r="F146" s="738"/>
      <c r="G146" s="728"/>
      <c r="H146" s="739"/>
      <c r="I146" s="733"/>
    </row>
    <row r="147" spans="2:9" ht="39.950000000000003" customHeight="1">
      <c r="B147" s="736"/>
      <c r="C147" s="731"/>
      <c r="D147" s="725"/>
      <c r="E147" s="737"/>
      <c r="F147" s="738"/>
      <c r="G147" s="728"/>
      <c r="H147" s="739"/>
      <c r="I147" s="733"/>
    </row>
    <row r="148" spans="2:9" ht="39.950000000000003" customHeight="1">
      <c r="B148" s="736"/>
      <c r="C148" s="731"/>
      <c r="D148" s="725"/>
      <c r="E148" s="737"/>
      <c r="F148" s="738"/>
      <c r="G148" s="728"/>
      <c r="H148" s="739"/>
      <c r="I148" s="733"/>
    </row>
    <row r="149" spans="2:9" ht="39.950000000000003" customHeight="1">
      <c r="B149" s="736"/>
      <c r="C149" s="731"/>
      <c r="D149" s="725"/>
      <c r="E149" s="737"/>
      <c r="F149" s="738"/>
      <c r="G149" s="728"/>
      <c r="H149" s="739"/>
      <c r="I149" s="733"/>
    </row>
    <row r="150" spans="2:9" ht="39.950000000000003" customHeight="1">
      <c r="B150" s="736"/>
      <c r="C150" s="731"/>
      <c r="D150" s="725"/>
      <c r="E150" s="737"/>
      <c r="F150" s="738"/>
      <c r="G150" s="728"/>
      <c r="H150" s="739"/>
      <c r="I150" s="733"/>
    </row>
    <row r="151" spans="2:9" ht="39.950000000000003" customHeight="1">
      <c r="B151" s="736"/>
      <c r="C151" s="731"/>
      <c r="D151" s="725"/>
      <c r="E151" s="737"/>
      <c r="F151" s="738"/>
      <c r="G151" s="728"/>
      <c r="H151" s="739"/>
      <c r="I151" s="733"/>
    </row>
    <row r="152" spans="2:9" ht="39.950000000000003" customHeight="1">
      <c r="B152" s="736"/>
      <c r="C152" s="731"/>
      <c r="D152" s="725"/>
      <c r="E152" s="737"/>
      <c r="F152" s="738"/>
      <c r="G152" s="728"/>
      <c r="H152" s="739"/>
      <c r="I152" s="733"/>
    </row>
    <row r="153" spans="2:9" ht="39.950000000000003" customHeight="1">
      <c r="B153" s="736"/>
      <c r="C153" s="731"/>
      <c r="D153" s="725"/>
      <c r="E153" s="737"/>
      <c r="F153" s="738"/>
      <c r="G153" s="728"/>
      <c r="H153" s="739"/>
      <c r="I153" s="733"/>
    </row>
    <row r="154" spans="2:9" ht="39.950000000000003" customHeight="1">
      <c r="B154" s="736"/>
      <c r="C154" s="731"/>
      <c r="D154" s="725"/>
      <c r="E154" s="737"/>
      <c r="F154" s="738"/>
      <c r="G154" s="728"/>
      <c r="H154" s="739"/>
      <c r="I154" s="733"/>
    </row>
    <row r="155" spans="2:9" ht="39.950000000000003" customHeight="1">
      <c r="B155" s="736"/>
      <c r="C155" s="731"/>
      <c r="D155" s="725"/>
      <c r="E155" s="737"/>
      <c r="F155" s="738"/>
      <c r="G155" s="728"/>
      <c r="H155" s="739"/>
      <c r="I155" s="733"/>
    </row>
    <row r="156" spans="2:9" ht="39.950000000000003" customHeight="1">
      <c r="B156" s="736"/>
      <c r="C156" s="731"/>
      <c r="D156" s="725"/>
      <c r="E156" s="737"/>
      <c r="F156" s="738"/>
      <c r="G156" s="728"/>
      <c r="H156" s="739"/>
      <c r="I156" s="733"/>
    </row>
    <row r="157" spans="2:9" ht="39.950000000000003" customHeight="1">
      <c r="B157" s="736"/>
      <c r="C157" s="731"/>
      <c r="D157" s="725"/>
      <c r="E157" s="737"/>
      <c r="F157" s="738"/>
      <c r="G157" s="728"/>
      <c r="H157" s="739"/>
      <c r="I157" s="733"/>
    </row>
    <row r="158" spans="2:9" ht="39.950000000000003" customHeight="1">
      <c r="B158" s="736"/>
      <c r="C158" s="731"/>
      <c r="D158" s="725"/>
      <c r="E158" s="737"/>
      <c r="F158" s="738"/>
      <c r="G158" s="728"/>
      <c r="H158" s="739"/>
      <c r="I158" s="733"/>
    </row>
    <row r="159" spans="2:9" ht="39.950000000000003" customHeight="1">
      <c r="B159" s="736"/>
      <c r="C159" s="731"/>
      <c r="D159" s="725"/>
      <c r="E159" s="737"/>
      <c r="F159" s="738"/>
      <c r="G159" s="728"/>
      <c r="H159" s="739"/>
      <c r="I159" s="733"/>
    </row>
    <row r="160" spans="2:9" ht="39.950000000000003" customHeight="1">
      <c r="B160" s="736"/>
      <c r="C160" s="731"/>
      <c r="D160" s="725"/>
      <c r="E160" s="737"/>
      <c r="F160" s="738"/>
      <c r="G160" s="728"/>
      <c r="H160" s="739"/>
      <c r="I160" s="733"/>
    </row>
    <row r="161" spans="2:9" ht="39.950000000000003" customHeight="1">
      <c r="B161" s="736"/>
      <c r="C161" s="731"/>
      <c r="D161" s="725"/>
      <c r="E161" s="737"/>
      <c r="F161" s="738"/>
      <c r="G161" s="728"/>
      <c r="H161" s="739"/>
      <c r="I161" s="733"/>
    </row>
    <row r="162" spans="2:9" ht="39.950000000000003" customHeight="1">
      <c r="B162" s="736"/>
      <c r="C162" s="731"/>
      <c r="D162" s="725"/>
      <c r="E162" s="737"/>
      <c r="F162" s="738"/>
      <c r="G162" s="728"/>
      <c r="H162" s="739"/>
      <c r="I162" s="733"/>
    </row>
    <row r="163" spans="2:9" ht="39.950000000000003" customHeight="1">
      <c r="B163" s="736"/>
      <c r="C163" s="731"/>
      <c r="D163" s="725"/>
      <c r="E163" s="737"/>
      <c r="F163" s="738"/>
      <c r="G163" s="728"/>
      <c r="H163" s="739"/>
      <c r="I163" s="733"/>
    </row>
    <row r="164" spans="2:9" ht="39.950000000000003" customHeight="1">
      <c r="B164" s="736"/>
      <c r="C164" s="731"/>
      <c r="D164" s="725"/>
      <c r="E164" s="737"/>
      <c r="F164" s="738"/>
      <c r="G164" s="728"/>
      <c r="H164" s="739"/>
      <c r="I164" s="733"/>
    </row>
    <row r="165" spans="2:9" ht="39.950000000000003" customHeight="1">
      <c r="B165" s="736"/>
      <c r="C165" s="731"/>
      <c r="D165" s="725"/>
      <c r="E165" s="737"/>
      <c r="F165" s="738"/>
      <c r="G165" s="728"/>
      <c r="H165" s="739"/>
      <c r="I165" s="733"/>
    </row>
    <row r="166" spans="2:9" ht="39.950000000000003" customHeight="1">
      <c r="B166" s="736"/>
      <c r="C166" s="731"/>
      <c r="D166" s="725"/>
      <c r="E166" s="737"/>
      <c r="F166" s="738"/>
      <c r="G166" s="728"/>
      <c r="H166" s="739"/>
      <c r="I166" s="733"/>
    </row>
    <row r="167" spans="2:9" ht="39.950000000000003" customHeight="1">
      <c r="B167" s="736"/>
      <c r="C167" s="731"/>
      <c r="D167" s="725"/>
      <c r="E167" s="737"/>
      <c r="F167" s="738"/>
      <c r="G167" s="728"/>
      <c r="H167" s="739"/>
      <c r="I167" s="733"/>
    </row>
    <row r="168" spans="2:9" ht="39.950000000000003" customHeight="1">
      <c r="B168" s="736"/>
      <c r="C168" s="731"/>
      <c r="D168" s="725"/>
      <c r="E168" s="737"/>
      <c r="F168" s="738"/>
      <c r="G168" s="728"/>
      <c r="H168" s="739"/>
      <c r="I168" s="733"/>
    </row>
    <row r="169" spans="2:9" ht="39.950000000000003" customHeight="1">
      <c r="B169" s="736"/>
      <c r="C169" s="731"/>
      <c r="D169" s="725"/>
      <c r="E169" s="737"/>
      <c r="F169" s="738"/>
      <c r="G169" s="728"/>
      <c r="H169" s="739"/>
      <c r="I169" s="733"/>
    </row>
    <row r="170" spans="2:9" ht="39.950000000000003" customHeight="1">
      <c r="B170" s="736"/>
      <c r="C170" s="731"/>
      <c r="D170" s="725"/>
      <c r="E170" s="737"/>
      <c r="F170" s="738"/>
      <c r="G170" s="728"/>
      <c r="H170" s="739"/>
      <c r="I170" s="733"/>
    </row>
    <row r="171" spans="2:9" ht="39.950000000000003" customHeight="1">
      <c r="B171" s="736"/>
      <c r="C171" s="731"/>
      <c r="D171" s="725"/>
      <c r="E171" s="737"/>
      <c r="F171" s="738"/>
      <c r="G171" s="728"/>
      <c r="H171" s="739"/>
      <c r="I171" s="733"/>
    </row>
    <row r="172" spans="2:9" ht="39.950000000000003" customHeight="1">
      <c r="B172" s="736"/>
      <c r="C172" s="731"/>
      <c r="D172" s="725"/>
      <c r="E172" s="737"/>
      <c r="F172" s="738"/>
      <c r="G172" s="728"/>
      <c r="H172" s="739"/>
      <c r="I172" s="733"/>
    </row>
    <row r="173" spans="2:9" ht="39.950000000000003" customHeight="1">
      <c r="B173" s="736"/>
      <c r="C173" s="731"/>
      <c r="D173" s="725"/>
      <c r="E173" s="737"/>
      <c r="F173" s="738"/>
      <c r="G173" s="728"/>
      <c r="H173" s="739"/>
      <c r="I173" s="733"/>
    </row>
    <row r="174" spans="2:9" ht="39.950000000000003" customHeight="1">
      <c r="B174" s="736"/>
      <c r="C174" s="731"/>
      <c r="D174" s="725"/>
      <c r="E174" s="737"/>
      <c r="F174" s="738"/>
      <c r="G174" s="728"/>
      <c r="H174" s="739"/>
      <c r="I174" s="733"/>
    </row>
    <row r="175" spans="2:9" ht="39.950000000000003" customHeight="1">
      <c r="B175" s="736"/>
      <c r="C175" s="731"/>
      <c r="D175" s="725"/>
      <c r="E175" s="737"/>
      <c r="F175" s="738"/>
      <c r="G175" s="728"/>
      <c r="H175" s="739"/>
      <c r="I175" s="733"/>
    </row>
    <row r="176" spans="2:9" ht="39.950000000000003" customHeight="1">
      <c r="B176" s="736"/>
      <c r="C176" s="731"/>
      <c r="D176" s="725"/>
      <c r="E176" s="737"/>
      <c r="F176" s="738"/>
      <c r="G176" s="728"/>
      <c r="H176" s="739"/>
      <c r="I176" s="733"/>
    </row>
    <row r="177" spans="2:9" ht="39.950000000000003" customHeight="1">
      <c r="B177" s="736"/>
      <c r="C177" s="731"/>
      <c r="D177" s="725"/>
      <c r="E177" s="737"/>
      <c r="F177" s="738"/>
      <c r="G177" s="728"/>
      <c r="H177" s="739"/>
      <c r="I177" s="733"/>
    </row>
    <row r="178" spans="2:9" ht="39.950000000000003" customHeight="1">
      <c r="B178" s="736"/>
      <c r="C178" s="731"/>
      <c r="D178" s="725"/>
      <c r="E178" s="737"/>
      <c r="F178" s="738"/>
      <c r="G178" s="728"/>
      <c r="H178" s="739"/>
      <c r="I178" s="733"/>
    </row>
    <row r="179" spans="2:9" ht="39.950000000000003" customHeight="1">
      <c r="B179" s="736"/>
      <c r="C179" s="731"/>
      <c r="D179" s="725"/>
      <c r="E179" s="737"/>
      <c r="F179" s="738"/>
      <c r="G179" s="728"/>
      <c r="H179" s="739"/>
      <c r="I179" s="733"/>
    </row>
    <row r="180" spans="2:9" ht="39.950000000000003" customHeight="1">
      <c r="B180" s="736"/>
      <c r="C180" s="731"/>
      <c r="D180" s="725"/>
      <c r="E180" s="737"/>
      <c r="F180" s="738"/>
      <c r="G180" s="728"/>
      <c r="H180" s="739"/>
      <c r="I180" s="733"/>
    </row>
    <row r="181" spans="2:9" ht="39.950000000000003" customHeight="1">
      <c r="B181" s="736"/>
      <c r="C181" s="731"/>
      <c r="D181" s="725"/>
      <c r="E181" s="737"/>
      <c r="F181" s="738"/>
      <c r="G181" s="728"/>
      <c r="H181" s="739"/>
      <c r="I181" s="733"/>
    </row>
    <row r="182" spans="2:9" ht="39.950000000000003" customHeight="1">
      <c r="B182" s="736"/>
      <c r="C182" s="731"/>
      <c r="D182" s="725"/>
      <c r="E182" s="737"/>
      <c r="F182" s="738"/>
      <c r="G182" s="728"/>
      <c r="H182" s="739"/>
      <c r="I182" s="733"/>
    </row>
    <row r="183" spans="2:9" ht="39.950000000000003" customHeight="1">
      <c r="B183" s="736"/>
      <c r="C183" s="731"/>
      <c r="D183" s="725"/>
      <c r="E183" s="737"/>
      <c r="F183" s="738"/>
      <c r="G183" s="728"/>
      <c r="H183" s="739"/>
      <c r="I183" s="733"/>
    </row>
    <row r="184" spans="2:9" ht="39.950000000000003" customHeight="1">
      <c r="B184" s="736"/>
      <c r="C184" s="731"/>
      <c r="D184" s="725"/>
      <c r="E184" s="737"/>
      <c r="F184" s="738"/>
      <c r="G184" s="728"/>
      <c r="H184" s="739"/>
      <c r="I184" s="733"/>
    </row>
    <row r="185" spans="2:9" ht="39.950000000000003" customHeight="1">
      <c r="B185" s="736"/>
      <c r="C185" s="731"/>
      <c r="D185" s="725"/>
      <c r="E185" s="737"/>
      <c r="F185" s="738"/>
      <c r="G185" s="728"/>
      <c r="H185" s="739"/>
      <c r="I185" s="733"/>
    </row>
    <row r="186" spans="2:9" ht="39.950000000000003" customHeight="1">
      <c r="B186" s="736"/>
      <c r="C186" s="731"/>
      <c r="D186" s="725"/>
      <c r="E186" s="737"/>
      <c r="F186" s="738"/>
      <c r="G186" s="728"/>
      <c r="H186" s="739"/>
      <c r="I186" s="733"/>
    </row>
    <row r="187" spans="2:9" ht="39.950000000000003" customHeight="1">
      <c r="B187" s="736"/>
      <c r="C187" s="731"/>
      <c r="D187" s="725"/>
      <c r="E187" s="737"/>
      <c r="F187" s="738"/>
      <c r="G187" s="728"/>
      <c r="H187" s="739"/>
      <c r="I187" s="733"/>
    </row>
    <row r="188" spans="2:9" ht="39.950000000000003" customHeight="1">
      <c r="B188" s="736"/>
      <c r="C188" s="731"/>
      <c r="D188" s="725"/>
      <c r="E188" s="737"/>
      <c r="F188" s="738"/>
      <c r="G188" s="728"/>
      <c r="H188" s="739"/>
      <c r="I188" s="733"/>
    </row>
    <row r="189" spans="2:9" ht="39.950000000000003" customHeight="1">
      <c r="B189" s="736"/>
      <c r="C189" s="731"/>
      <c r="D189" s="725"/>
      <c r="E189" s="737"/>
      <c r="F189" s="738"/>
      <c r="G189" s="728"/>
      <c r="H189" s="739"/>
      <c r="I189" s="733"/>
    </row>
    <row r="190" spans="2:9" ht="39.950000000000003" customHeight="1">
      <c r="B190" s="736"/>
      <c r="C190" s="731"/>
      <c r="D190" s="725"/>
      <c r="E190" s="737"/>
      <c r="F190" s="738"/>
      <c r="G190" s="728"/>
      <c r="H190" s="739"/>
      <c r="I190" s="733"/>
    </row>
    <row r="191" spans="2:9" ht="39.950000000000003" customHeight="1">
      <c r="B191" s="736"/>
      <c r="C191" s="731"/>
      <c r="D191" s="725"/>
      <c r="E191" s="737"/>
      <c r="F191" s="738"/>
      <c r="G191" s="728"/>
      <c r="H191" s="739"/>
      <c r="I191" s="733"/>
    </row>
    <row r="192" spans="2:9" ht="39.950000000000003" customHeight="1">
      <c r="B192" s="736"/>
      <c r="C192" s="731"/>
      <c r="D192" s="725"/>
      <c r="E192" s="737"/>
      <c r="F192" s="738"/>
      <c r="G192" s="728"/>
      <c r="H192" s="739"/>
      <c r="I192" s="733"/>
    </row>
    <row r="193" spans="2:9" ht="39.950000000000003" customHeight="1">
      <c r="B193" s="736"/>
      <c r="C193" s="731"/>
      <c r="D193" s="725"/>
      <c r="E193" s="737"/>
      <c r="F193" s="738"/>
      <c r="G193" s="728"/>
      <c r="H193" s="739"/>
      <c r="I193" s="733"/>
    </row>
    <row r="194" spans="2:9" ht="39.950000000000003" customHeight="1">
      <c r="B194" s="736"/>
      <c r="C194" s="731"/>
      <c r="D194" s="725"/>
      <c r="E194" s="737"/>
      <c r="F194" s="738"/>
      <c r="G194" s="728"/>
      <c r="H194" s="739"/>
      <c r="I194" s="733"/>
    </row>
    <row r="195" spans="2:9" ht="39.950000000000003" customHeight="1">
      <c r="B195" s="736"/>
      <c r="C195" s="731"/>
      <c r="D195" s="725"/>
      <c r="E195" s="737"/>
      <c r="F195" s="738"/>
      <c r="G195" s="728"/>
      <c r="H195" s="739"/>
      <c r="I195" s="733"/>
    </row>
    <row r="196" spans="2:9" ht="39.950000000000003" customHeight="1">
      <c r="B196" s="736"/>
      <c r="C196" s="731"/>
      <c r="D196" s="725"/>
      <c r="E196" s="737"/>
      <c r="F196" s="738"/>
      <c r="G196" s="728"/>
      <c r="H196" s="739"/>
      <c r="I196" s="733"/>
    </row>
    <row r="197" spans="2:9" ht="39.950000000000003" customHeight="1">
      <c r="B197" s="736"/>
      <c r="C197" s="731"/>
      <c r="D197" s="725"/>
      <c r="E197" s="737"/>
      <c r="F197" s="738"/>
      <c r="G197" s="728"/>
      <c r="H197" s="739"/>
      <c r="I197" s="733"/>
    </row>
    <row r="198" spans="2:9" ht="39.950000000000003" customHeight="1">
      <c r="B198" s="736"/>
      <c r="C198" s="731"/>
      <c r="D198" s="725"/>
      <c r="E198" s="737"/>
      <c r="F198" s="738"/>
      <c r="G198" s="728"/>
      <c r="H198" s="739"/>
      <c r="I198" s="733"/>
    </row>
    <row r="199" spans="2:9" ht="39.950000000000003" customHeight="1">
      <c r="B199" s="736"/>
      <c r="C199" s="731"/>
      <c r="D199" s="725"/>
      <c r="E199" s="737"/>
      <c r="F199" s="738"/>
      <c r="G199" s="728"/>
      <c r="H199" s="739"/>
      <c r="I199" s="733"/>
    </row>
    <row r="200" spans="2:9" ht="39.950000000000003" customHeight="1">
      <c r="B200" s="736"/>
      <c r="C200" s="731"/>
      <c r="D200" s="725"/>
      <c r="E200" s="737"/>
      <c r="F200" s="738"/>
      <c r="G200" s="728"/>
      <c r="H200" s="739"/>
      <c r="I200" s="733"/>
    </row>
    <row r="201" spans="2:9" ht="39.950000000000003" customHeight="1">
      <c r="B201" s="736"/>
      <c r="C201" s="731"/>
      <c r="D201" s="725"/>
      <c r="E201" s="737"/>
      <c r="F201" s="738"/>
      <c r="G201" s="728"/>
      <c r="H201" s="739"/>
      <c r="I201" s="733"/>
    </row>
    <row r="202" spans="2:9" ht="39.950000000000003" customHeight="1">
      <c r="B202" s="736"/>
      <c r="C202" s="731"/>
      <c r="D202" s="725"/>
      <c r="E202" s="737"/>
      <c r="F202" s="738"/>
      <c r="G202" s="728"/>
      <c r="H202" s="739"/>
      <c r="I202" s="733"/>
    </row>
    <row r="203" spans="2:9" ht="39.950000000000003" customHeight="1">
      <c r="B203" s="736"/>
      <c r="C203" s="731"/>
      <c r="D203" s="725"/>
      <c r="E203" s="737"/>
      <c r="F203" s="738"/>
      <c r="G203" s="728"/>
      <c r="H203" s="739"/>
      <c r="I203" s="733"/>
    </row>
    <row r="204" spans="2:9" ht="39.950000000000003" customHeight="1">
      <c r="B204" s="736"/>
      <c r="C204" s="731"/>
      <c r="D204" s="725"/>
      <c r="E204" s="737"/>
      <c r="F204" s="738"/>
      <c r="G204" s="728"/>
      <c r="H204" s="739"/>
      <c r="I204" s="733"/>
    </row>
    <row r="205" spans="2:9" ht="39.950000000000003" customHeight="1">
      <c r="B205" s="736"/>
      <c r="C205" s="731"/>
      <c r="D205" s="725"/>
      <c r="E205" s="737"/>
      <c r="F205" s="738"/>
      <c r="G205" s="728"/>
      <c r="H205" s="739"/>
      <c r="I205" s="733"/>
    </row>
    <row r="206" spans="2:9" ht="39.950000000000003" customHeight="1">
      <c r="B206" s="736"/>
      <c r="C206" s="731"/>
      <c r="D206" s="725"/>
      <c r="E206" s="737"/>
      <c r="F206" s="738"/>
      <c r="G206" s="728"/>
      <c r="H206" s="739"/>
      <c r="I206" s="733"/>
    </row>
    <row r="207" spans="2:9" ht="39.950000000000003" customHeight="1">
      <c r="B207" s="736"/>
      <c r="C207" s="731"/>
      <c r="D207" s="725"/>
      <c r="E207" s="737"/>
      <c r="F207" s="738"/>
      <c r="G207" s="728"/>
      <c r="H207" s="739"/>
      <c r="I207" s="733"/>
    </row>
    <row r="208" spans="2:9" ht="39.950000000000003" customHeight="1">
      <c r="B208" s="736"/>
      <c r="C208" s="731"/>
      <c r="D208" s="725"/>
      <c r="E208" s="737"/>
      <c r="F208" s="738"/>
      <c r="G208" s="728"/>
      <c r="H208" s="739"/>
      <c r="I208" s="733"/>
    </row>
    <row r="209" spans="2:9" ht="39.950000000000003" customHeight="1">
      <c r="B209" s="736"/>
      <c r="C209" s="731"/>
      <c r="D209" s="725"/>
      <c r="E209" s="737"/>
      <c r="F209" s="738"/>
      <c r="G209" s="728"/>
      <c r="H209" s="739"/>
      <c r="I209" s="733"/>
    </row>
    <row r="210" spans="2:9" ht="39.950000000000003" customHeight="1">
      <c r="B210" s="736"/>
      <c r="C210" s="731"/>
      <c r="D210" s="725"/>
      <c r="E210" s="737"/>
      <c r="F210" s="738"/>
      <c r="G210" s="728"/>
      <c r="H210" s="739"/>
      <c r="I210" s="733"/>
    </row>
    <row r="211" spans="2:9" ht="39.950000000000003" customHeight="1">
      <c r="B211" s="736"/>
      <c r="C211" s="731"/>
      <c r="D211" s="725"/>
      <c r="E211" s="737"/>
      <c r="F211" s="738"/>
      <c r="G211" s="728"/>
      <c r="H211" s="739"/>
      <c r="I211" s="733"/>
    </row>
    <row r="212" spans="2:9" ht="39.950000000000003" customHeight="1">
      <c r="B212" s="736"/>
      <c r="C212" s="731"/>
      <c r="D212" s="725"/>
      <c r="E212" s="737"/>
      <c r="F212" s="738"/>
      <c r="G212" s="728"/>
      <c r="H212" s="739"/>
      <c r="I212" s="733"/>
    </row>
    <row r="213" spans="2:9" ht="39.950000000000003" customHeight="1">
      <c r="B213" s="736"/>
      <c r="C213" s="731"/>
      <c r="D213" s="725"/>
      <c r="E213" s="737"/>
      <c r="F213" s="738"/>
      <c r="G213" s="728"/>
      <c r="H213" s="739"/>
      <c r="I213" s="733"/>
    </row>
    <row r="214" spans="2:9" ht="39.950000000000003" customHeight="1">
      <c r="B214" s="736"/>
      <c r="C214" s="731"/>
      <c r="D214" s="725"/>
      <c r="E214" s="737"/>
      <c r="F214" s="738"/>
      <c r="G214" s="728"/>
      <c r="H214" s="739"/>
      <c r="I214" s="733"/>
    </row>
    <row r="215" spans="2:9" ht="39.950000000000003" customHeight="1">
      <c r="B215" s="736"/>
      <c r="C215" s="731"/>
      <c r="D215" s="725"/>
      <c r="E215" s="737"/>
      <c r="F215" s="738"/>
      <c r="G215" s="728"/>
      <c r="H215" s="739"/>
      <c r="I215" s="733"/>
    </row>
    <row r="216" spans="2:9" ht="39.950000000000003" customHeight="1">
      <c r="B216" s="736"/>
      <c r="C216" s="731"/>
      <c r="D216" s="725"/>
      <c r="E216" s="737"/>
      <c r="F216" s="738"/>
      <c r="G216" s="728"/>
      <c r="H216" s="739"/>
      <c r="I216" s="733"/>
    </row>
    <row r="217" spans="2:9" ht="39.950000000000003" customHeight="1">
      <c r="B217" s="736"/>
      <c r="C217" s="731"/>
      <c r="D217" s="725"/>
      <c r="E217" s="737"/>
      <c r="F217" s="738"/>
      <c r="G217" s="728"/>
      <c r="H217" s="739"/>
      <c r="I217" s="733"/>
    </row>
    <row r="218" spans="2:9" ht="39.950000000000003" customHeight="1">
      <c r="B218" s="736"/>
      <c r="C218" s="731"/>
      <c r="D218" s="725"/>
      <c r="E218" s="737"/>
      <c r="F218" s="738"/>
      <c r="G218" s="728"/>
      <c r="H218" s="739"/>
      <c r="I218" s="733"/>
    </row>
    <row r="219" spans="2:9" ht="39.950000000000003" customHeight="1">
      <c r="B219" s="736"/>
      <c r="C219" s="731"/>
      <c r="D219" s="725"/>
      <c r="E219" s="737"/>
      <c r="F219" s="738"/>
      <c r="G219" s="728"/>
      <c r="H219" s="739"/>
      <c r="I219" s="733"/>
    </row>
    <row r="220" spans="2:9" ht="39.950000000000003" customHeight="1">
      <c r="B220" s="736"/>
      <c r="C220" s="731"/>
      <c r="D220" s="725"/>
      <c r="E220" s="737"/>
      <c r="F220" s="738"/>
      <c r="G220" s="728"/>
      <c r="H220" s="739"/>
      <c r="I220" s="733"/>
    </row>
    <row r="221" spans="2:9" ht="39.950000000000003" customHeight="1">
      <c r="B221" s="736"/>
      <c r="C221" s="731"/>
      <c r="D221" s="725"/>
      <c r="E221" s="737"/>
      <c r="F221" s="738"/>
      <c r="G221" s="728"/>
      <c r="H221" s="739"/>
      <c r="I221" s="733"/>
    </row>
    <row r="222" spans="2:9" ht="39.950000000000003" customHeight="1">
      <c r="B222" s="736"/>
      <c r="C222" s="731"/>
      <c r="D222" s="725"/>
      <c r="E222" s="737"/>
      <c r="F222" s="738"/>
      <c r="G222" s="728"/>
      <c r="H222" s="739"/>
      <c r="I222" s="733"/>
    </row>
    <row r="223" spans="2:9" ht="39.950000000000003" customHeight="1">
      <c r="B223" s="736"/>
      <c r="C223" s="731"/>
      <c r="D223" s="725"/>
      <c r="E223" s="737"/>
      <c r="F223" s="738"/>
      <c r="G223" s="728"/>
      <c r="H223" s="739"/>
      <c r="I223" s="733"/>
    </row>
    <row r="224" spans="2:9" ht="39.950000000000003" customHeight="1">
      <c r="B224" s="736"/>
      <c r="C224" s="731"/>
      <c r="D224" s="725"/>
      <c r="E224" s="737"/>
      <c r="F224" s="738"/>
      <c r="G224" s="728"/>
      <c r="H224" s="739"/>
      <c r="I224" s="733"/>
    </row>
    <row r="225" spans="2:9" ht="39.950000000000003" customHeight="1">
      <c r="B225" s="736"/>
      <c r="C225" s="731"/>
      <c r="D225" s="725"/>
      <c r="E225" s="737"/>
      <c r="F225" s="738"/>
      <c r="G225" s="728"/>
      <c r="H225" s="739"/>
      <c r="I225" s="733"/>
    </row>
    <row r="226" spans="2:9" ht="39.950000000000003" customHeight="1">
      <c r="B226" s="736"/>
      <c r="C226" s="731"/>
      <c r="D226" s="725"/>
      <c r="E226" s="737"/>
      <c r="F226" s="738"/>
      <c r="G226" s="728"/>
      <c r="H226" s="739"/>
      <c r="I226" s="733"/>
    </row>
    <row r="227" spans="2:9" ht="39.950000000000003" customHeight="1">
      <c r="B227" s="736"/>
      <c r="C227" s="731"/>
      <c r="D227" s="725"/>
      <c r="E227" s="737"/>
      <c r="F227" s="738"/>
      <c r="G227" s="728"/>
      <c r="H227" s="739"/>
      <c r="I227" s="733"/>
    </row>
    <row r="228" spans="2:9" ht="39.950000000000003" customHeight="1">
      <c r="B228" s="736"/>
      <c r="C228" s="731"/>
      <c r="D228" s="725"/>
      <c r="E228" s="737"/>
      <c r="F228" s="738"/>
      <c r="G228" s="728"/>
      <c r="H228" s="739"/>
      <c r="I228" s="733"/>
    </row>
    <row r="229" spans="2:9" ht="39.950000000000003" customHeight="1">
      <c r="B229" s="736"/>
      <c r="C229" s="731"/>
      <c r="D229" s="725"/>
      <c r="E229" s="737"/>
      <c r="F229" s="738"/>
      <c r="G229" s="728"/>
      <c r="H229" s="739"/>
      <c r="I229" s="733"/>
    </row>
    <row r="230" spans="2:9" ht="39.950000000000003" customHeight="1">
      <c r="B230" s="736"/>
      <c r="C230" s="731"/>
      <c r="D230" s="725"/>
      <c r="E230" s="737"/>
      <c r="F230" s="738"/>
      <c r="G230" s="728"/>
      <c r="H230" s="739"/>
      <c r="I230" s="733"/>
    </row>
    <row r="231" spans="2:9" ht="39.950000000000003" customHeight="1">
      <c r="B231" s="736"/>
      <c r="C231" s="731"/>
      <c r="D231" s="725"/>
      <c r="E231" s="737"/>
      <c r="F231" s="738"/>
      <c r="G231" s="728"/>
      <c r="H231" s="739"/>
      <c r="I231" s="733"/>
    </row>
    <row r="232" spans="2:9" ht="39.950000000000003" customHeight="1">
      <c r="B232" s="736"/>
      <c r="C232" s="731"/>
      <c r="D232" s="725"/>
      <c r="E232" s="737"/>
      <c r="F232" s="738"/>
      <c r="G232" s="728"/>
      <c r="H232" s="739"/>
      <c r="I232" s="733"/>
    </row>
    <row r="233" spans="2:9" ht="39.950000000000003" customHeight="1">
      <c r="B233" s="736"/>
      <c r="C233" s="731"/>
      <c r="D233" s="725"/>
      <c r="E233" s="737"/>
      <c r="F233" s="738"/>
      <c r="G233" s="728"/>
      <c r="H233" s="739"/>
      <c r="I233" s="733"/>
    </row>
    <row r="234" spans="2:9" ht="39.950000000000003" customHeight="1">
      <c r="B234" s="736"/>
      <c r="C234" s="731"/>
      <c r="D234" s="725"/>
      <c r="E234" s="737"/>
      <c r="F234" s="738"/>
      <c r="G234" s="728"/>
      <c r="H234" s="739"/>
      <c r="I234" s="733"/>
    </row>
    <row r="235" spans="2:9" ht="39.950000000000003" customHeight="1">
      <c r="B235" s="736"/>
      <c r="C235" s="731"/>
      <c r="D235" s="725"/>
      <c r="E235" s="737"/>
      <c r="F235" s="738"/>
      <c r="G235" s="728"/>
      <c r="H235" s="739"/>
      <c r="I235" s="733"/>
    </row>
    <row r="236" spans="2:9" ht="39.950000000000003" customHeight="1">
      <c r="B236" s="736"/>
      <c r="C236" s="731"/>
      <c r="D236" s="725"/>
      <c r="E236" s="737"/>
      <c r="F236" s="738"/>
      <c r="G236" s="728"/>
      <c r="H236" s="739"/>
      <c r="I236" s="733"/>
    </row>
    <row r="237" spans="2:9" ht="39.950000000000003" customHeight="1">
      <c r="B237" s="736"/>
      <c r="C237" s="731"/>
      <c r="D237" s="725"/>
      <c r="E237" s="737"/>
      <c r="F237" s="738"/>
      <c r="G237" s="728"/>
      <c r="H237" s="739"/>
      <c r="I237" s="733"/>
    </row>
    <row r="238" spans="2:9" ht="39.950000000000003" customHeight="1">
      <c r="B238" s="736"/>
      <c r="C238" s="731"/>
      <c r="D238" s="725"/>
      <c r="E238" s="737"/>
      <c r="F238" s="738"/>
      <c r="G238" s="728"/>
      <c r="H238" s="739"/>
      <c r="I238" s="733"/>
    </row>
    <row r="239" spans="2:9" ht="39.950000000000003" customHeight="1">
      <c r="B239" s="736"/>
      <c r="C239" s="731"/>
      <c r="D239" s="725"/>
      <c r="E239" s="737"/>
      <c r="F239" s="738"/>
      <c r="G239" s="728"/>
      <c r="H239" s="739"/>
      <c r="I239" s="733"/>
    </row>
    <row r="240" spans="2:9" ht="39.950000000000003" customHeight="1">
      <c r="B240" s="740"/>
      <c r="C240" s="741"/>
      <c r="D240" s="742"/>
      <c r="E240" s="743"/>
      <c r="F240" s="744"/>
      <c r="G240" s="728"/>
      <c r="H240" s="745"/>
      <c r="I240" s="733"/>
    </row>
    <row r="241" spans="2:9" ht="39.950000000000003" customHeight="1">
      <c r="B241" s="740"/>
      <c r="C241" s="741"/>
      <c r="D241" s="742"/>
      <c r="E241" s="743"/>
      <c r="F241" s="744"/>
      <c r="G241" s="728"/>
      <c r="H241" s="745"/>
      <c r="I241" s="733"/>
    </row>
    <row r="242" spans="2:9" ht="39.950000000000003" customHeight="1">
      <c r="B242" s="740"/>
      <c r="C242" s="741"/>
      <c r="D242" s="742"/>
      <c r="E242" s="743"/>
      <c r="F242" s="744"/>
      <c r="G242" s="728"/>
      <c r="H242" s="745"/>
      <c r="I242" s="733"/>
    </row>
    <row r="243" spans="2:9" ht="39.950000000000003" customHeight="1">
      <c r="B243" s="740"/>
      <c r="C243" s="741"/>
      <c r="D243" s="742"/>
      <c r="E243" s="743"/>
      <c r="F243" s="744"/>
      <c r="G243" s="728"/>
      <c r="H243" s="745"/>
      <c r="I243" s="733"/>
    </row>
    <row r="244" spans="2:9" ht="39.950000000000003" customHeight="1">
      <c r="B244" s="740"/>
      <c r="C244" s="741"/>
      <c r="D244" s="742"/>
      <c r="E244" s="743"/>
      <c r="F244" s="744"/>
      <c r="G244" s="728"/>
      <c r="H244" s="745"/>
      <c r="I244" s="733"/>
    </row>
    <row r="245" spans="2:9" ht="39.950000000000003" customHeight="1">
      <c r="B245" s="740"/>
      <c r="C245" s="741"/>
      <c r="D245" s="742"/>
      <c r="E245" s="743"/>
      <c r="F245" s="744"/>
      <c r="G245" s="728"/>
      <c r="H245" s="745"/>
      <c r="I245" s="733"/>
    </row>
    <row r="246" spans="2:9" ht="39.950000000000003" customHeight="1">
      <c r="B246" s="740"/>
      <c r="C246" s="741"/>
      <c r="D246" s="742"/>
      <c r="E246" s="743"/>
      <c r="F246" s="744"/>
      <c r="G246" s="728"/>
      <c r="H246" s="745"/>
      <c r="I246" s="733"/>
    </row>
    <row r="247" spans="2:9" ht="39.950000000000003" customHeight="1">
      <c r="B247" s="740"/>
      <c r="C247" s="741"/>
      <c r="D247" s="742"/>
      <c r="E247" s="743"/>
      <c r="F247" s="744"/>
      <c r="G247" s="728"/>
      <c r="H247" s="745"/>
      <c r="I247" s="733"/>
    </row>
    <row r="248" spans="2:9" ht="39.950000000000003" customHeight="1">
      <c r="B248" s="740"/>
      <c r="C248" s="741"/>
      <c r="D248" s="742"/>
      <c r="E248" s="743"/>
      <c r="F248" s="744"/>
      <c r="G248" s="728"/>
      <c r="H248" s="745"/>
      <c r="I248" s="733"/>
    </row>
    <row r="249" spans="2:9" ht="39.950000000000003" customHeight="1">
      <c r="B249" s="740"/>
      <c r="C249" s="741"/>
      <c r="D249" s="742"/>
      <c r="E249" s="743"/>
      <c r="F249" s="744"/>
      <c r="G249" s="728"/>
      <c r="H249" s="745"/>
      <c r="I249" s="733"/>
    </row>
    <row r="250" spans="2:9" ht="39.950000000000003" customHeight="1">
      <c r="B250" s="740"/>
      <c r="C250" s="741"/>
      <c r="D250" s="742"/>
      <c r="E250" s="743"/>
      <c r="F250" s="744"/>
      <c r="G250" s="728"/>
      <c r="H250" s="745"/>
      <c r="I250" s="733"/>
    </row>
    <row r="251" spans="2:9" ht="39.950000000000003" customHeight="1">
      <c r="B251" s="740"/>
      <c r="C251" s="741"/>
      <c r="D251" s="742"/>
      <c r="E251" s="743"/>
      <c r="F251" s="744"/>
      <c r="G251" s="728"/>
      <c r="H251" s="745"/>
      <c r="I251" s="733"/>
    </row>
    <row r="252" spans="2:9" ht="39.950000000000003" customHeight="1">
      <c r="B252" s="740"/>
      <c r="C252" s="741"/>
      <c r="D252" s="742"/>
      <c r="E252" s="743"/>
      <c r="F252" s="744"/>
      <c r="G252" s="728"/>
      <c r="H252" s="745"/>
      <c r="I252" s="733"/>
    </row>
    <row r="253" spans="2:9" ht="39.950000000000003" customHeight="1">
      <c r="B253" s="740"/>
      <c r="C253" s="741"/>
      <c r="D253" s="742"/>
      <c r="E253" s="743"/>
      <c r="F253" s="744"/>
      <c r="G253" s="728"/>
      <c r="H253" s="745"/>
      <c r="I253" s="733"/>
    </row>
    <row r="254" spans="2:9" ht="39.950000000000003" customHeight="1">
      <c r="B254" s="740"/>
      <c r="C254" s="741"/>
      <c r="D254" s="742"/>
      <c r="E254" s="743"/>
      <c r="F254" s="744"/>
      <c r="G254" s="728"/>
      <c r="H254" s="745"/>
      <c r="I254" s="733"/>
    </row>
    <row r="255" spans="2:9" ht="39.950000000000003" customHeight="1">
      <c r="B255" s="740"/>
      <c r="C255" s="741"/>
      <c r="D255" s="742"/>
      <c r="E255" s="743"/>
      <c r="F255" s="744"/>
      <c r="G255" s="728"/>
      <c r="H255" s="745"/>
      <c r="I255" s="733"/>
    </row>
    <row r="256" spans="2:9" ht="39.950000000000003" customHeight="1">
      <c r="B256" s="740"/>
      <c r="C256" s="741"/>
      <c r="D256" s="742"/>
      <c r="E256" s="743"/>
      <c r="F256" s="744"/>
      <c r="G256" s="728"/>
      <c r="H256" s="745"/>
      <c r="I256" s="733"/>
    </row>
    <row r="257" spans="2:9" ht="39.950000000000003" customHeight="1">
      <c r="B257" s="740"/>
      <c r="C257" s="741"/>
      <c r="D257" s="742"/>
      <c r="E257" s="743"/>
      <c r="F257" s="744"/>
      <c r="G257" s="728"/>
      <c r="H257" s="745"/>
      <c r="I257" s="733"/>
    </row>
    <row r="258" spans="2:9" ht="39.950000000000003" customHeight="1">
      <c r="B258" s="740"/>
      <c r="C258" s="741"/>
      <c r="D258" s="742"/>
      <c r="E258" s="743"/>
      <c r="F258" s="744"/>
      <c r="G258" s="728"/>
      <c r="H258" s="745"/>
      <c r="I258" s="733"/>
    </row>
    <row r="259" spans="2:9" ht="39.950000000000003" customHeight="1">
      <c r="B259" s="740"/>
      <c r="C259" s="741"/>
      <c r="D259" s="742"/>
      <c r="E259" s="743"/>
      <c r="F259" s="744"/>
      <c r="G259" s="728"/>
      <c r="H259" s="745"/>
      <c r="I259" s="733"/>
    </row>
    <row r="260" spans="2:9" ht="39.950000000000003" customHeight="1">
      <c r="B260" s="740"/>
      <c r="C260" s="741"/>
      <c r="D260" s="742"/>
      <c r="E260" s="743"/>
      <c r="F260" s="744"/>
      <c r="G260" s="728"/>
      <c r="H260" s="745"/>
      <c r="I260" s="733"/>
    </row>
    <row r="261" spans="2:9" ht="39.950000000000003" customHeight="1">
      <c r="B261" s="740"/>
      <c r="C261" s="741"/>
      <c r="D261" s="742"/>
      <c r="E261" s="743"/>
      <c r="F261" s="744"/>
      <c r="G261" s="728"/>
      <c r="H261" s="745"/>
      <c r="I261" s="733"/>
    </row>
    <row r="262" spans="2:9" ht="39.950000000000003" customHeight="1">
      <c r="B262" s="740"/>
      <c r="C262" s="741"/>
      <c r="D262" s="742"/>
      <c r="E262" s="743"/>
      <c r="F262" s="744"/>
      <c r="G262" s="728"/>
      <c r="H262" s="745"/>
      <c r="I262" s="733"/>
    </row>
    <row r="263" spans="2:9" ht="39.950000000000003" customHeight="1">
      <c r="B263" s="740"/>
      <c r="C263" s="741"/>
      <c r="D263" s="742"/>
      <c r="E263" s="743"/>
      <c r="F263" s="744"/>
      <c r="G263" s="728"/>
      <c r="H263" s="745"/>
      <c r="I263" s="733"/>
    </row>
    <row r="264" spans="2:9" ht="39.950000000000003" customHeight="1">
      <c r="B264" s="740"/>
      <c r="C264" s="741"/>
      <c r="D264" s="742"/>
      <c r="E264" s="743"/>
      <c r="F264" s="744"/>
      <c r="G264" s="728"/>
      <c r="H264" s="745"/>
      <c r="I264" s="733"/>
    </row>
    <row r="265" spans="2:9" ht="39.950000000000003" customHeight="1">
      <c r="B265" s="740"/>
      <c r="C265" s="741"/>
      <c r="D265" s="742"/>
      <c r="E265" s="743"/>
      <c r="F265" s="744"/>
      <c r="G265" s="728"/>
      <c r="H265" s="745"/>
      <c r="I265" s="733"/>
    </row>
    <row r="266" spans="2:9" ht="39.950000000000003" customHeight="1">
      <c r="B266" s="740"/>
      <c r="C266" s="741"/>
      <c r="D266" s="742"/>
      <c r="E266" s="743"/>
      <c r="F266" s="744"/>
      <c r="G266" s="728"/>
      <c r="H266" s="745"/>
      <c r="I266" s="733"/>
    </row>
    <row r="267" spans="2:9" ht="39.950000000000003" customHeight="1">
      <c r="B267" s="740"/>
      <c r="C267" s="741"/>
      <c r="D267" s="742"/>
      <c r="E267" s="743"/>
      <c r="F267" s="744"/>
      <c r="G267" s="728"/>
      <c r="H267" s="745"/>
      <c r="I267" s="733"/>
    </row>
    <row r="268" spans="2:9" ht="39.950000000000003" customHeight="1">
      <c r="B268" s="740"/>
      <c r="C268" s="741"/>
      <c r="D268" s="742"/>
      <c r="E268" s="743"/>
      <c r="F268" s="744"/>
      <c r="G268" s="728"/>
      <c r="H268" s="745"/>
      <c r="I268" s="733"/>
    </row>
    <row r="269" spans="2:9" ht="39.950000000000003" customHeight="1">
      <c r="B269" s="740"/>
      <c r="C269" s="741"/>
      <c r="D269" s="742"/>
      <c r="E269" s="743"/>
      <c r="F269" s="744"/>
      <c r="G269" s="728"/>
      <c r="H269" s="745"/>
      <c r="I269" s="733"/>
    </row>
    <row r="270" spans="2:9" ht="39.950000000000003" customHeight="1">
      <c r="B270" s="740"/>
      <c r="C270" s="741"/>
      <c r="D270" s="742"/>
      <c r="E270" s="743"/>
      <c r="F270" s="744"/>
      <c r="G270" s="728"/>
      <c r="H270" s="745"/>
      <c r="I270" s="733"/>
    </row>
    <row r="271" spans="2:9" ht="39.950000000000003" customHeight="1">
      <c r="B271" s="740"/>
      <c r="C271" s="741"/>
      <c r="D271" s="742"/>
      <c r="E271" s="743"/>
      <c r="F271" s="744"/>
      <c r="G271" s="728"/>
      <c r="H271" s="745"/>
      <c r="I271" s="733"/>
    </row>
    <row r="272" spans="2:9" ht="39.950000000000003" customHeight="1">
      <c r="B272" s="740"/>
      <c r="C272" s="741"/>
      <c r="D272" s="742"/>
      <c r="E272" s="743"/>
      <c r="F272" s="744"/>
      <c r="G272" s="728"/>
      <c r="H272" s="745"/>
      <c r="I272" s="733"/>
    </row>
    <row r="273" spans="2:9" ht="39.950000000000003" customHeight="1">
      <c r="B273" s="740"/>
      <c r="C273" s="741"/>
      <c r="D273" s="742"/>
      <c r="E273" s="743"/>
      <c r="F273" s="744"/>
      <c r="G273" s="728"/>
      <c r="H273" s="745"/>
      <c r="I273" s="733"/>
    </row>
    <row r="274" spans="2:9" ht="39.950000000000003" customHeight="1">
      <c r="B274" s="740"/>
      <c r="C274" s="741"/>
      <c r="D274" s="742"/>
      <c r="E274" s="743"/>
      <c r="F274" s="744"/>
      <c r="G274" s="728"/>
      <c r="H274" s="745"/>
      <c r="I274" s="733"/>
    </row>
    <row r="275" spans="2:9" ht="39.950000000000003" customHeight="1">
      <c r="B275" s="740"/>
      <c r="C275" s="741"/>
      <c r="D275" s="742"/>
      <c r="E275" s="743"/>
      <c r="F275" s="744"/>
      <c r="G275" s="728"/>
      <c r="H275" s="745"/>
      <c r="I275" s="733"/>
    </row>
    <row r="276" spans="2:9" ht="39.950000000000003" customHeight="1">
      <c r="B276" s="740"/>
      <c r="C276" s="741"/>
      <c r="D276" s="742"/>
      <c r="E276" s="743"/>
      <c r="F276" s="744"/>
      <c r="G276" s="728"/>
      <c r="H276" s="745"/>
      <c r="I276" s="733"/>
    </row>
    <row r="277" spans="2:9" ht="39.950000000000003" customHeight="1">
      <c r="B277" s="740"/>
      <c r="C277" s="741"/>
      <c r="D277" s="742"/>
      <c r="E277" s="743"/>
      <c r="F277" s="744"/>
      <c r="G277" s="728"/>
      <c r="H277" s="745"/>
      <c r="I277" s="733"/>
    </row>
    <row r="278" spans="2:9" ht="39.950000000000003" customHeight="1">
      <c r="B278" s="740"/>
      <c r="C278" s="741"/>
      <c r="D278" s="742"/>
      <c r="E278" s="743"/>
      <c r="F278" s="744"/>
      <c r="G278" s="728"/>
      <c r="H278" s="745"/>
      <c r="I278" s="733"/>
    </row>
    <row r="279" spans="2:9" ht="39.950000000000003" customHeight="1">
      <c r="B279" s="740"/>
      <c r="C279" s="741"/>
      <c r="D279" s="742"/>
      <c r="E279" s="743"/>
      <c r="F279" s="744"/>
      <c r="G279" s="728"/>
      <c r="H279" s="745"/>
      <c r="I279" s="733"/>
    </row>
    <row r="280" spans="2:9" ht="39.950000000000003" customHeight="1">
      <c r="B280" s="740"/>
      <c r="C280" s="741"/>
      <c r="D280" s="742"/>
      <c r="E280" s="743"/>
      <c r="F280" s="744"/>
      <c r="G280" s="728"/>
      <c r="H280" s="745"/>
      <c r="I280" s="733"/>
    </row>
    <row r="281" spans="2:9" ht="39.950000000000003" customHeight="1">
      <c r="B281" s="740"/>
      <c r="C281" s="741"/>
      <c r="D281" s="742"/>
      <c r="E281" s="743"/>
      <c r="F281" s="744"/>
      <c r="G281" s="728"/>
      <c r="H281" s="745"/>
      <c r="I281" s="733"/>
    </row>
    <row r="282" spans="2:9" ht="39.950000000000003" customHeight="1">
      <c r="B282" s="740"/>
      <c r="C282" s="741"/>
      <c r="D282" s="742"/>
      <c r="E282" s="743"/>
      <c r="F282" s="744"/>
      <c r="G282" s="728"/>
      <c r="H282" s="745"/>
      <c r="I282" s="733"/>
    </row>
    <row r="283" spans="2:9" ht="39.950000000000003" customHeight="1">
      <c r="B283" s="740"/>
      <c r="C283" s="741"/>
      <c r="D283" s="742"/>
      <c r="E283" s="743"/>
      <c r="F283" s="744"/>
      <c r="G283" s="728"/>
      <c r="H283" s="745"/>
      <c r="I283" s="733"/>
    </row>
    <row r="284" spans="2:9" ht="39.950000000000003" customHeight="1">
      <c r="B284" s="740"/>
      <c r="C284" s="741"/>
      <c r="D284" s="742"/>
      <c r="E284" s="743"/>
      <c r="F284" s="744"/>
      <c r="G284" s="728"/>
      <c r="H284" s="745"/>
      <c r="I284" s="733"/>
    </row>
    <row r="285" spans="2:9" ht="39.950000000000003" customHeight="1">
      <c r="B285" s="740"/>
      <c r="C285" s="741"/>
      <c r="D285" s="742"/>
      <c r="E285" s="743"/>
      <c r="F285" s="744"/>
      <c r="G285" s="728"/>
      <c r="H285" s="745"/>
      <c r="I285" s="733"/>
    </row>
    <row r="286" spans="2:9" ht="39.950000000000003" customHeight="1">
      <c r="B286" s="740"/>
      <c r="C286" s="741"/>
      <c r="D286" s="742"/>
      <c r="E286" s="743"/>
      <c r="F286" s="744"/>
      <c r="G286" s="728"/>
      <c r="H286" s="745"/>
      <c r="I286" s="733"/>
    </row>
    <row r="287" spans="2:9" ht="39.950000000000003" customHeight="1">
      <c r="B287" s="740"/>
      <c r="C287" s="741"/>
      <c r="D287" s="742"/>
      <c r="E287" s="743"/>
      <c r="F287" s="744"/>
      <c r="G287" s="728"/>
      <c r="H287" s="745"/>
      <c r="I287" s="733"/>
    </row>
    <row r="288" spans="2:9" ht="39.950000000000003" customHeight="1">
      <c r="B288" s="740"/>
      <c r="C288" s="741"/>
      <c r="D288" s="742"/>
      <c r="E288" s="743"/>
      <c r="F288" s="744"/>
      <c r="G288" s="728"/>
      <c r="H288" s="745"/>
      <c r="I288" s="733"/>
    </row>
    <row r="289" spans="2:9" ht="39.950000000000003" customHeight="1">
      <c r="B289" s="740"/>
      <c r="C289" s="741"/>
      <c r="D289" s="742"/>
      <c r="E289" s="743"/>
      <c r="F289" s="744"/>
      <c r="G289" s="728"/>
      <c r="H289" s="745"/>
      <c r="I289" s="733"/>
    </row>
    <row r="290" spans="2:9" ht="39.950000000000003" customHeight="1">
      <c r="B290" s="740"/>
      <c r="C290" s="741"/>
      <c r="D290" s="742"/>
      <c r="E290" s="743"/>
      <c r="F290" s="744"/>
      <c r="G290" s="728"/>
      <c r="H290" s="745"/>
      <c r="I290" s="733"/>
    </row>
    <row r="291" spans="2:9" ht="39.950000000000003" customHeight="1">
      <c r="B291" s="740"/>
      <c r="C291" s="741"/>
      <c r="D291" s="742"/>
      <c r="E291" s="743"/>
      <c r="F291" s="744"/>
      <c r="G291" s="728"/>
      <c r="H291" s="745"/>
      <c r="I291" s="733"/>
    </row>
    <row r="292" spans="2:9" ht="39.950000000000003" customHeight="1">
      <c r="B292" s="740"/>
      <c r="C292" s="741"/>
      <c r="D292" s="742"/>
      <c r="E292" s="743"/>
      <c r="F292" s="744"/>
      <c r="G292" s="728"/>
      <c r="H292" s="745"/>
      <c r="I292" s="733"/>
    </row>
    <row r="293" spans="2:9" ht="39.950000000000003" customHeight="1">
      <c r="B293" s="740"/>
      <c r="C293" s="741"/>
      <c r="D293" s="742"/>
      <c r="E293" s="743"/>
      <c r="F293" s="744"/>
      <c r="G293" s="728"/>
      <c r="H293" s="745"/>
      <c r="I293" s="733"/>
    </row>
    <row r="294" spans="2:9" ht="39.950000000000003" customHeight="1">
      <c r="B294" s="740"/>
      <c r="C294" s="741"/>
      <c r="D294" s="742"/>
      <c r="E294" s="743"/>
      <c r="F294" s="744"/>
      <c r="G294" s="728"/>
      <c r="H294" s="745"/>
      <c r="I294" s="733"/>
    </row>
    <row r="295" spans="2:9" ht="39.950000000000003" customHeight="1">
      <c r="B295" s="740"/>
      <c r="C295" s="741"/>
      <c r="D295" s="742"/>
      <c r="E295" s="743"/>
      <c r="F295" s="744"/>
      <c r="G295" s="728"/>
      <c r="H295" s="745"/>
      <c r="I295" s="733"/>
    </row>
    <row r="296" spans="2:9" ht="39.950000000000003" customHeight="1">
      <c r="B296" s="740"/>
      <c r="C296" s="741"/>
      <c r="D296" s="742"/>
      <c r="E296" s="743"/>
      <c r="F296" s="744"/>
      <c r="G296" s="728"/>
      <c r="H296" s="745"/>
      <c r="I296" s="733"/>
    </row>
    <row r="297" spans="2:9" ht="39.950000000000003" customHeight="1">
      <c r="B297" s="740"/>
      <c r="C297" s="741"/>
      <c r="D297" s="742"/>
      <c r="E297" s="743"/>
      <c r="F297" s="744"/>
      <c r="G297" s="728"/>
      <c r="H297" s="745"/>
      <c r="I297" s="733"/>
    </row>
    <row r="298" spans="2:9" ht="39.950000000000003" customHeight="1">
      <c r="B298" s="740"/>
      <c r="C298" s="741"/>
      <c r="D298" s="742"/>
      <c r="E298" s="743"/>
      <c r="F298" s="744"/>
      <c r="G298" s="728"/>
      <c r="H298" s="745"/>
      <c r="I298" s="733"/>
    </row>
    <row r="299" spans="2:9" ht="39.950000000000003" customHeight="1">
      <c r="B299" s="740"/>
      <c r="C299" s="741"/>
      <c r="D299" s="742"/>
      <c r="E299" s="743"/>
      <c r="F299" s="744"/>
      <c r="G299" s="728"/>
      <c r="H299" s="745"/>
      <c r="I299" s="733"/>
    </row>
    <row r="300" spans="2:9" ht="39.950000000000003" customHeight="1">
      <c r="B300" s="740"/>
      <c r="C300" s="741"/>
      <c r="D300" s="742"/>
      <c r="E300" s="743"/>
      <c r="F300" s="744"/>
      <c r="G300" s="728"/>
      <c r="H300" s="745"/>
      <c r="I300" s="733"/>
    </row>
    <row r="301" spans="2:9" ht="39.950000000000003" customHeight="1">
      <c r="B301" s="740"/>
      <c r="C301" s="741"/>
      <c r="D301" s="742"/>
      <c r="E301" s="743"/>
      <c r="F301" s="744"/>
      <c r="G301" s="728"/>
      <c r="H301" s="745"/>
      <c r="I301" s="733"/>
    </row>
    <row r="302" spans="2:9" ht="39.950000000000003" customHeight="1">
      <c r="B302" s="740"/>
      <c r="C302" s="741"/>
      <c r="D302" s="742"/>
      <c r="E302" s="743"/>
      <c r="F302" s="744"/>
      <c r="G302" s="728"/>
      <c r="H302" s="745"/>
      <c r="I302" s="733"/>
    </row>
    <row r="303" spans="2:9" ht="39.950000000000003" customHeight="1">
      <c r="B303" s="740"/>
      <c r="C303" s="741"/>
      <c r="D303" s="742"/>
      <c r="E303" s="743"/>
      <c r="F303" s="744"/>
      <c r="G303" s="728"/>
      <c r="H303" s="745"/>
      <c r="I303" s="733"/>
    </row>
    <row r="304" spans="2:9" ht="39.950000000000003" customHeight="1" thickBot="1">
      <c r="B304" s="746"/>
      <c r="C304" s="747"/>
      <c r="D304" s="748"/>
      <c r="E304" s="749"/>
      <c r="F304" s="750"/>
      <c r="G304" s="728"/>
      <c r="H304" s="751"/>
      <c r="I304" s="752"/>
    </row>
    <row r="305" spans="1:9" ht="30.75" customHeight="1" thickTop="1" thickBot="1">
      <c r="B305" s="250"/>
      <c r="C305" s="251" t="s">
        <v>189</v>
      </c>
      <c r="D305" s="486">
        <f>SUM(D11:D304)</f>
        <v>125</v>
      </c>
      <c r="E305" s="883"/>
      <c r="F305" s="485"/>
      <c r="G305" s="882" t="s">
        <v>190</v>
      </c>
      <c r="H305" s="518">
        <f>IFERROR(SUM(H11:H304)/D305,"")</f>
        <v>33.311999999999998</v>
      </c>
      <c r="I305" s="531"/>
    </row>
    <row r="306" spans="1:9" ht="20.100000000000001" customHeight="1" thickTop="1">
      <c r="A306" s="252"/>
      <c r="B306" s="423"/>
    </row>
    <row r="307" spans="1:9" ht="20.25" customHeight="1">
      <c r="B307" s="488" t="s">
        <v>110</v>
      </c>
    </row>
    <row r="308" spans="1:9" ht="20.25" customHeight="1">
      <c r="B308" s="153"/>
    </row>
    <row r="309" spans="1:9" ht="20.25" customHeight="1">
      <c r="B309" s="424"/>
    </row>
    <row r="310" spans="1:9" ht="20.25" customHeight="1"/>
    <row r="311" spans="1:9" ht="20.25" customHeight="1"/>
    <row r="312" spans="1:9" ht="20.25" customHeight="1"/>
    <row r="313" spans="1:9" ht="20.25" customHeight="1"/>
    <row r="314" spans="1:9" ht="20.25" customHeight="1"/>
    <row r="315" spans="1:9" ht="20.25" customHeight="1"/>
    <row r="316" spans="1:9" ht="20.25" customHeight="1"/>
    <row r="317" spans="1:9" ht="20.25" customHeight="1"/>
    <row r="318" spans="1:9" ht="20.25" customHeight="1"/>
    <row r="319" spans="1:9" ht="20.25" customHeight="1"/>
    <row r="320" spans="1:9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</sheetData>
  <protectedRanges>
    <protectedRange sqref="B11:B13 D11:H13 B18 D18:H18 B14:H17 B19:H304" name="výběr aktivit"/>
    <protectedRange sqref="G8:H9" name="počet žáků"/>
    <protectedRange sqref="F7" name="školní rok"/>
    <protectedRange sqref="D1:E1 B2:B5" name="Oblast3"/>
    <protectedRange sqref="B1" name="RED IZO"/>
    <protectedRange sqref="C11" name="výběr aktivit_1"/>
    <protectedRange sqref="C12" name="výběr aktivit_1_1"/>
    <protectedRange sqref="C13" name="výběr aktivit_1_2"/>
    <protectedRange sqref="C18" name="výběr aktivit_2"/>
  </protectedRanges>
  <dataConsolidate/>
  <conditionalFormatting sqref="E11:E304">
    <cfRule type="expression" dxfId="22" priority="1">
      <formula>D11:D304&gt;1</formula>
    </cfRule>
  </conditionalFormatting>
  <dataValidations xWindow="1368" yWindow="609" count="16">
    <dataValidation type="textLength" operator="equal" allowBlank="1" showInputMessage="1" showErrorMessage="1" errorTitle="Nic nevpisujte!" error="Buňka obsahuje vzorec." promptTitle="Nevplňujte." prompt="Počty žáků nebo studentů se automaticky doplní po vyplnění těchto počtů na listu ID.ORG" sqref="H8:H9">
      <formula1>0</formula1>
    </dataValidation>
    <dataValidation type="textLength" operator="equal" allowBlank="1" showInputMessage="1" showErrorMessage="1" errorTitle="Nic nevpisujte!" error="Buňka obsahuje vzorec." promptTitle="Nevyplňujte." prompt="Počty žáků nebo studentů se automaticky doplní po vyplnění těchto počtů na listu ID.ORG" sqref="G8:G9">
      <formula1>0</formula1>
    </dataValidation>
    <dataValidation type="textLength" operator="equal" allowBlank="1" showInputMessage="1" showErrorMessage="1" errorTitle="Zde je zadán VZOREC" error="Zde je zadán VZOREC_x000a_NIC nevpisovat!!!_x000a_" sqref="F4:F5 G3:G5">
      <formula1>0</formula1>
    </dataValidation>
    <dataValidation type="textLength" operator="equal" allowBlank="1" showInputMessage="1" showErrorMessage="1" errorTitle="Nic nevpisovat!" promptTitle="Nic nevpisovat:" prompt="Buňky se vyplňují automaticky." sqref="A3:C5 G2:H2 A1:E2">
      <formula1>0</formula1>
    </dataValidation>
    <dataValidation allowBlank="1" showInputMessage="1" showErrorMessage="1" promptTitle="Četnost" prompt="Akci můžete zadat jako 1 nebo jako číslo vyjadřující součet stejných akcí, konají-li se vícekrát za dané sledované období._x000a_V případě, že četnost je větší než 1, vyplňte rovněž údaje o počtech žáků/studentů účastnících se daní aktivity (sloupec E)" sqref="D10"/>
    <dataValidation allowBlank="1" showInputMessage="1" showErrorMessage="1" promptTitle="Počet zúč. žáků nebo studentů." prompt="Pokud zadáte aktivitu jako 1, uveďte počet zúčastněných na této 1 akt._x000a_Pokud se aktivita opakovala vícekrát se stejnými účastníky, uveďte počet osob přihlášených na akci (nesčítejte). Pokud se aktivita opakovala, ale účastníci  byli různí, osoby sečtěte." sqref="H10"/>
    <dataValidation type="whole" operator="greaterThanOrEqual" allowBlank="1" showInputMessage="1" showErrorMessage="1" errorTitle="Zadejte celé číslo." error="Zadaná hodnota musí být celé číslo." promptTitle="Vyplňte" prompt="Počet žáků nebo studentů, kteří se uvedené akce zúčastnili." sqref="H11:H304">
      <formula1>0</formula1>
    </dataValidation>
    <dataValidation type="textLength" operator="equal" allowBlank="1" showInputMessage="1" showErrorMessage="1" errorTitle="Nic nevpisujte!" error="Buňka obsahuje vzorec._x000a_" promptTitle="Nevyplňujte" prompt="Buňka obsahuje vzorec." sqref="H305 D305">
      <formula1>0</formula1>
    </dataValidation>
    <dataValidation type="textLength" operator="equal" allowBlank="1" showInputMessage="1" showErrorMessage="1" errorTitle="Nic nevpisujte!" error="Buňka obsahuje vzorec." promptTitle="Nevyplňujte." prompt="Buňky se automaticky doplní po vyplnění sledovaného školního roku v listu ID.ORG" sqref="F7:H7">
      <formula1>0</formula1>
    </dataValidation>
    <dataValidation type="whole" operator="greaterThan" allowBlank="1" showInputMessage="1" showErrorMessage="1" errorTitle="Zadejte celé číslo!" error="Zadaná hodnota musí být celé číslo!" promptTitle="Četnost" prompt="Vyplňte kolikrát konkrétní akce proběhla v daném školním roce. " sqref="D11:D304">
      <formula1>0</formula1>
    </dataValidation>
    <dataValidation operator="equal" allowBlank="1" showInputMessage="1" showErrorMessage="1" errorTitle="Nic nevpisovat!" promptTitle="Nic nevpisovat:" prompt="Buňky se vyplňují automaticky." sqref="F2"/>
    <dataValidation operator="equal" allowBlank="1" showErrorMessage="1" errorTitle="Nic nevpisovat!" promptTitle="Nic nevpisovat:" prompt="Buňky se vyplňují automaticky po výběru RED IZO." sqref="F2"/>
    <dataValidation allowBlank="1" showInputMessage="1" showErrorMessage="1" promptTitle="Název aktivity" prompt="Vypište název konkrétní akce realizované v průběhu sledovného období." sqref="C11:C304"/>
    <dataValidation allowBlank="1" showInputMessage="1" showErrorMessage="1" promptTitle="Žáci/studenti" prompt="v případě, že četnost aktivity bude větší než 1, vyberte z nabídky v roletce, zdali se jednalo o stejné nebo různé žáky/studenty, kteří se dané aktivity zúčastnili. " sqref="E10"/>
    <dataValidation allowBlank="1" showErrorMessage="1" sqref="E305:G305"/>
    <dataValidation allowBlank="1" showInputMessage="1" showErrorMessage="1" promptTitle="Do poznámky" prompt="uveďte jakoukoli důležitou informaci, kterou není možné uvést jinde v tabulce. Zde je také možné vepisovat datum (data) realizace akce, má-li tento údaj pro školu význam." sqref="I11:I304"/>
  </dataValidations>
  <pageMargins left="0" right="0" top="0" bottom="0" header="0.31496062992125984" footer="0.31496062992125984"/>
  <pageSetup paperSize="9" scale="39" fitToHeight="6" orientation="portrait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368" yWindow="609" count="4">
        <x14:dataValidation type="list" operator="equal" allowBlank="1" showInputMessage="1" showErrorMessage="1" errorTitle="Vyberte časový rozsah akce" error="Vyberte pouze z nabídky" promptTitle="Vyberte z roletky" prompt="druh školy, na kterou má realizovaná aktivita dopad.">
          <x14:formula1>
            <xm:f>Seznamy!$C$4:$C$7</xm:f>
          </x14:formula1>
          <xm:sqref>G11:G304</xm:sqref>
        </x14:dataValidation>
        <x14:dataValidation type="list" allowBlank="1" showInputMessage="1" showErrorMessage="1" errorTitle="Vyberte časový rozsah akce!" error="Vyberte pouze z nabídky." promptTitle="Vyberte z roletky" prompt="časový rozsah aktivity:_x000a_- půldenní: v daný den akce probíhá ještě výuka;_x000a_- jednodenní: v daný den akce výuka již neprobíhá;_x000a_- vícedenní: akce probíhá více dnů.">
          <x14:formula1>
            <xm:f>Seznamy!$F$5:$F$7</xm:f>
          </x14:formula1>
          <xm:sqref>F11:F304</xm:sqref>
        </x14:dataValidation>
        <x14:dataValidation type="list" operator="greaterThan" allowBlank="1" showInputMessage="1" showErrorMessage="1" errorTitle="Zadejte celé číslo!" error="Zadaná hodnota musí být celé číslo!" promptTitle="Vyberte z roletky" prompt="zdali byli účastníci aktivity stejní nebo různí.">
          <x14:formula1>
            <xm:f>Seznamy!$D$33:$D$34</xm:f>
          </x14:formula1>
          <xm:sqref>E11:E304</xm:sqref>
        </x14:dataValidation>
        <x14:dataValidation type="list" allowBlank="1" showInputMessage="1" showErrorMessage="1" errorTitle="Vyberte z roletky." error="Nic nevpisujte." promptTitle="Vyberte z roletky" prompt="druh aktivity v nabídce.">
          <x14:formula1>
            <xm:f>Seznamy!$D$4:$D$16</xm:f>
          </x14:formula1>
          <xm:sqref>B11:B304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rgb="FF92D050"/>
  </sheetPr>
  <dimension ref="A1:I329"/>
  <sheetViews>
    <sheetView showZeros="0" topLeftCell="B305" zoomScaleNormal="100" workbookViewId="0">
      <selection activeCell="H27" sqref="H27"/>
    </sheetView>
  </sheetViews>
  <sheetFormatPr defaultColWidth="9.140625" defaultRowHeight="14.25"/>
  <cols>
    <col min="1" max="1" width="11.5703125" style="429" hidden="1" customWidth="1"/>
    <col min="2" max="2" width="46.5703125" style="429" customWidth="1"/>
    <col min="3" max="3" width="50.5703125" style="429" customWidth="1"/>
    <col min="4" max="5" width="19.5703125" style="429" customWidth="1"/>
    <col min="6" max="7" width="19.85546875" style="428" customWidth="1"/>
    <col min="8" max="8" width="28.140625" style="428" customWidth="1"/>
    <col min="9" max="9" width="18.140625" style="429" customWidth="1"/>
    <col min="10" max="16384" width="9.140625" style="429"/>
  </cols>
  <sheetData>
    <row r="1" spans="1:9" ht="20.100000000000001" customHeight="1">
      <c r="A1" s="447"/>
      <c r="B1" s="425">
        <f>ID.ORG!C2</f>
        <v>600016684</v>
      </c>
      <c r="C1" s="426" t="s">
        <v>2</v>
      </c>
      <c r="D1" s="427">
        <f>IFERROR(ID.ORG!E2,"")</f>
        <v>62331582</v>
      </c>
      <c r="E1" s="427"/>
      <c r="F1" s="155"/>
    </row>
    <row r="2" spans="1:9" ht="41.45" customHeight="1">
      <c r="A2" s="448"/>
      <c r="B2" s="449" t="str">
        <f>IFERROR(ID.ORG!C3,"")</f>
        <v>Gymnázium, Havířov-Podlesí, příspěvková organizace</v>
      </c>
      <c r="C2" s="430"/>
      <c r="D2" s="431"/>
      <c r="E2" s="431"/>
      <c r="F2" s="156"/>
      <c r="G2" s="429"/>
      <c r="H2" s="429"/>
    </row>
    <row r="3" spans="1:9" ht="20.100000000000001" customHeight="1">
      <c r="A3" s="484"/>
      <c r="B3" s="432">
        <f>IFERROR(ID.ORG!C4,"")</f>
        <v>0</v>
      </c>
      <c r="C3" s="433"/>
      <c r="D3" s="434"/>
      <c r="E3" s="434"/>
      <c r="F3" s="167"/>
      <c r="G3" s="435"/>
      <c r="H3" s="436"/>
      <c r="I3" s="428"/>
    </row>
    <row r="4" spans="1:9" ht="20.100000000000001" customHeight="1">
      <c r="A4" s="484"/>
      <c r="B4" s="432">
        <f>IFERROR(ID.ORG!D4,"")</f>
        <v>0</v>
      </c>
      <c r="C4" s="435"/>
      <c r="D4" s="434"/>
      <c r="E4" s="434"/>
      <c r="F4" s="354"/>
      <c r="G4" s="435"/>
      <c r="H4" s="436"/>
      <c r="I4" s="428"/>
    </row>
    <row r="5" spans="1:9" ht="20.100000000000001" customHeight="1">
      <c r="A5" s="484"/>
      <c r="B5" s="432">
        <f>IFERROR(ID.ORG!E4,"")</f>
        <v>0</v>
      </c>
      <c r="C5" s="433"/>
      <c r="D5" s="434"/>
      <c r="E5" s="434"/>
      <c r="F5" s="354"/>
      <c r="G5" s="435"/>
      <c r="H5" s="436"/>
      <c r="I5" s="428"/>
    </row>
    <row r="6" spans="1:9" ht="39.950000000000003" customHeight="1" thickBot="1">
      <c r="B6" s="437" t="s">
        <v>20</v>
      </c>
      <c r="C6" s="438"/>
      <c r="D6" s="495"/>
      <c r="F6" s="355"/>
      <c r="G6" s="438"/>
      <c r="H6" s="439"/>
    </row>
    <row r="7" spans="1:9" ht="39.950000000000003" customHeight="1" thickBot="1">
      <c r="B7" s="450"/>
      <c r="C7" s="451"/>
      <c r="D7" s="451"/>
      <c r="E7" s="452" t="s">
        <v>5</v>
      </c>
      <c r="F7" s="440" t="str">
        <f>ID.ORG!C5</f>
        <v>2022/2023</v>
      </c>
      <c r="G7" s="465">
        <f>IFERROR(VLOOKUP($F$7,Seznamy!$F$13:$H$18,2,0),"")</f>
        <v>44805</v>
      </c>
      <c r="H7" s="525">
        <f>IFERROR(VLOOKUP($F$7,Seznamy!$F$13:$H$18,3,0),"")</f>
        <v>45169</v>
      </c>
      <c r="I7" s="155"/>
    </row>
    <row r="8" spans="1:9" ht="29.25" customHeight="1">
      <c r="B8" s="453"/>
      <c r="C8" s="454"/>
      <c r="D8" s="455"/>
      <c r="E8" s="455"/>
      <c r="F8" s="459" t="s">
        <v>181</v>
      </c>
      <c r="G8" s="441">
        <f>ID.ORG!C6</f>
        <v>400</v>
      </c>
      <c r="H8" s="526">
        <f>ID.ORG!D6</f>
        <v>0</v>
      </c>
      <c r="I8" s="155"/>
    </row>
    <row r="9" spans="1:9" ht="29.25" customHeight="1" thickBot="1">
      <c r="B9" s="456"/>
      <c r="C9" s="457"/>
      <c r="D9" s="458"/>
      <c r="E9" s="458"/>
      <c r="F9" s="460" t="s">
        <v>182</v>
      </c>
      <c r="G9" s="442">
        <f>ID.ORG!C7</f>
        <v>0</v>
      </c>
      <c r="H9" s="527">
        <f>ID.ORG!D7</f>
        <v>0</v>
      </c>
      <c r="I9" s="159"/>
    </row>
    <row r="10" spans="1:9" ht="43.5" customHeight="1">
      <c r="B10" s="461" t="s">
        <v>183</v>
      </c>
      <c r="C10" s="462" t="s">
        <v>184</v>
      </c>
      <c r="D10" s="463" t="s">
        <v>185</v>
      </c>
      <c r="E10" s="473" t="s">
        <v>186</v>
      </c>
      <c r="F10" s="464" t="s">
        <v>187</v>
      </c>
      <c r="G10" s="464" t="s">
        <v>46</v>
      </c>
      <c r="H10" s="524" t="s">
        <v>188</v>
      </c>
      <c r="I10" s="528" t="s">
        <v>30</v>
      </c>
    </row>
    <row r="11" spans="1:9" ht="30" customHeight="1">
      <c r="B11" s="753" t="s">
        <v>412</v>
      </c>
      <c r="C11" s="754" t="s">
        <v>2835</v>
      </c>
      <c r="D11" s="755">
        <v>1</v>
      </c>
      <c r="E11" s="756"/>
      <c r="F11" s="757" t="s">
        <v>343</v>
      </c>
      <c r="G11" s="758" t="s">
        <v>320</v>
      </c>
      <c r="H11" s="759">
        <v>250</v>
      </c>
      <c r="I11" s="760"/>
    </row>
    <row r="12" spans="1:9" ht="30" customHeight="1">
      <c r="B12" s="761" t="s">
        <v>378</v>
      </c>
      <c r="C12" s="762" t="s">
        <v>2827</v>
      </c>
      <c r="D12" s="763">
        <v>1</v>
      </c>
      <c r="E12" s="764"/>
      <c r="F12" s="765" t="s">
        <v>329</v>
      </c>
      <c r="G12" s="766" t="s">
        <v>320</v>
      </c>
      <c r="H12" s="767">
        <v>42</v>
      </c>
      <c r="I12" s="730"/>
    </row>
    <row r="13" spans="1:9" ht="30" customHeight="1">
      <c r="B13" s="761" t="s">
        <v>378</v>
      </c>
      <c r="C13" s="762" t="s">
        <v>2840</v>
      </c>
      <c r="D13" s="763">
        <v>7</v>
      </c>
      <c r="E13" s="764" t="s">
        <v>429</v>
      </c>
      <c r="F13" s="765" t="s">
        <v>329</v>
      </c>
      <c r="G13" s="766" t="s">
        <v>320</v>
      </c>
      <c r="H13" s="767">
        <v>46</v>
      </c>
      <c r="I13" s="732"/>
    </row>
    <row r="14" spans="1:9" ht="30" customHeight="1">
      <c r="B14" s="761" t="s">
        <v>378</v>
      </c>
      <c r="C14" s="762" t="s">
        <v>2852</v>
      </c>
      <c r="D14" s="763">
        <v>1</v>
      </c>
      <c r="E14" s="764"/>
      <c r="F14" s="765" t="s">
        <v>336</v>
      </c>
      <c r="G14" s="766" t="s">
        <v>320</v>
      </c>
      <c r="H14" s="767">
        <v>280</v>
      </c>
      <c r="I14" s="733" t="s">
        <v>2842</v>
      </c>
    </row>
    <row r="15" spans="1:9" ht="30" customHeight="1">
      <c r="B15" s="761" t="s">
        <v>394</v>
      </c>
      <c r="C15" s="762" t="s">
        <v>2844</v>
      </c>
      <c r="D15" s="763">
        <v>32</v>
      </c>
      <c r="E15" s="764" t="s">
        <v>428</v>
      </c>
      <c r="F15" s="765" t="s">
        <v>329</v>
      </c>
      <c r="G15" s="766" t="s">
        <v>320</v>
      </c>
      <c r="H15" s="767">
        <v>28</v>
      </c>
      <c r="I15" s="730"/>
    </row>
    <row r="16" spans="1:9" ht="44.45" customHeight="1">
      <c r="B16" s="761" t="s">
        <v>394</v>
      </c>
      <c r="C16" s="762" t="s">
        <v>2845</v>
      </c>
      <c r="D16" s="763">
        <v>16</v>
      </c>
      <c r="E16" s="764" t="s">
        <v>428</v>
      </c>
      <c r="F16" s="765" t="s">
        <v>329</v>
      </c>
      <c r="G16" s="766" t="s">
        <v>320</v>
      </c>
      <c r="H16" s="767">
        <v>9</v>
      </c>
      <c r="I16" s="730"/>
    </row>
    <row r="17" spans="2:9" ht="30" customHeight="1">
      <c r="B17" s="761" t="s">
        <v>394</v>
      </c>
      <c r="C17" s="762" t="s">
        <v>2843</v>
      </c>
      <c r="D17" s="763">
        <v>16</v>
      </c>
      <c r="E17" s="764" t="s">
        <v>428</v>
      </c>
      <c r="F17" s="765" t="s">
        <v>329</v>
      </c>
      <c r="G17" s="766" t="s">
        <v>320</v>
      </c>
      <c r="H17" s="767">
        <v>14</v>
      </c>
      <c r="I17" s="768"/>
    </row>
    <row r="18" spans="2:9" ht="30" customHeight="1">
      <c r="B18" s="761" t="s">
        <v>394</v>
      </c>
      <c r="C18" s="762" t="s">
        <v>2846</v>
      </c>
      <c r="D18" s="763">
        <v>32</v>
      </c>
      <c r="E18" s="764" t="s">
        <v>428</v>
      </c>
      <c r="F18" s="765" t="s">
        <v>329</v>
      </c>
      <c r="G18" s="766" t="s">
        <v>320</v>
      </c>
      <c r="H18" s="767">
        <v>18</v>
      </c>
      <c r="I18" s="768"/>
    </row>
    <row r="19" spans="2:9" ht="30" customHeight="1">
      <c r="B19" s="761" t="s">
        <v>394</v>
      </c>
      <c r="C19" s="762" t="s">
        <v>2847</v>
      </c>
      <c r="D19" s="763">
        <v>32</v>
      </c>
      <c r="E19" s="764" t="s">
        <v>428</v>
      </c>
      <c r="F19" s="765" t="s">
        <v>329</v>
      </c>
      <c r="G19" s="766" t="s">
        <v>320</v>
      </c>
      <c r="H19" s="767">
        <v>14</v>
      </c>
      <c r="I19" s="769"/>
    </row>
    <row r="20" spans="2:9" ht="30" customHeight="1">
      <c r="B20" s="761" t="s">
        <v>394</v>
      </c>
      <c r="C20" s="762" t="s">
        <v>2848</v>
      </c>
      <c r="D20" s="763">
        <v>32</v>
      </c>
      <c r="E20" s="764" t="s">
        <v>428</v>
      </c>
      <c r="F20" s="765" t="s">
        <v>329</v>
      </c>
      <c r="G20" s="766" t="s">
        <v>320</v>
      </c>
      <c r="H20" s="767">
        <v>11</v>
      </c>
      <c r="I20" s="769"/>
    </row>
    <row r="21" spans="2:9" ht="30" customHeight="1">
      <c r="B21" s="761" t="s">
        <v>402</v>
      </c>
      <c r="C21" s="762" t="s">
        <v>2849</v>
      </c>
      <c r="D21" s="763">
        <v>16</v>
      </c>
      <c r="E21" s="764" t="s">
        <v>428</v>
      </c>
      <c r="F21" s="765" t="s">
        <v>329</v>
      </c>
      <c r="G21" s="766" t="s">
        <v>320</v>
      </c>
      <c r="H21" s="767">
        <v>7</v>
      </c>
      <c r="I21" s="769"/>
    </row>
    <row r="22" spans="2:9" ht="30" customHeight="1">
      <c r="B22" s="761" t="s">
        <v>423</v>
      </c>
      <c r="C22" s="762" t="s">
        <v>2851</v>
      </c>
      <c r="D22" s="763">
        <v>1</v>
      </c>
      <c r="E22" s="764"/>
      <c r="F22" s="765" t="s">
        <v>329</v>
      </c>
      <c r="G22" s="766" t="s">
        <v>320</v>
      </c>
      <c r="H22" s="767">
        <v>8</v>
      </c>
      <c r="I22" s="769"/>
    </row>
    <row r="23" spans="2:9" ht="30" customHeight="1">
      <c r="B23" s="761" t="s">
        <v>423</v>
      </c>
      <c r="C23" s="762" t="s">
        <v>2850</v>
      </c>
      <c r="D23" s="763">
        <v>1</v>
      </c>
      <c r="E23" s="764"/>
      <c r="F23" s="765" t="s">
        <v>329</v>
      </c>
      <c r="G23" s="766" t="s">
        <v>320</v>
      </c>
      <c r="H23" s="767">
        <v>3</v>
      </c>
      <c r="I23" s="769"/>
    </row>
    <row r="24" spans="2:9" ht="30" customHeight="1">
      <c r="B24" s="761" t="s">
        <v>382</v>
      </c>
      <c r="C24" s="762" t="s">
        <v>2862</v>
      </c>
      <c r="D24" s="763">
        <v>2</v>
      </c>
      <c r="E24" s="764"/>
      <c r="F24" s="765" t="s">
        <v>329</v>
      </c>
      <c r="G24" s="766" t="s">
        <v>320</v>
      </c>
      <c r="H24" s="767">
        <v>60</v>
      </c>
      <c r="I24" s="768"/>
    </row>
    <row r="25" spans="2:9" ht="30" customHeight="1">
      <c r="B25" s="761" t="s">
        <v>382</v>
      </c>
      <c r="C25" s="762" t="s">
        <v>2863</v>
      </c>
      <c r="D25" s="763">
        <v>1</v>
      </c>
      <c r="E25" s="764"/>
      <c r="F25" s="765" t="s">
        <v>329</v>
      </c>
      <c r="G25" s="766" t="s">
        <v>320</v>
      </c>
      <c r="H25" s="767">
        <v>220</v>
      </c>
      <c r="I25" s="768"/>
    </row>
    <row r="26" spans="2:9" ht="30" customHeight="1">
      <c r="B26" s="761" t="s">
        <v>382</v>
      </c>
      <c r="C26" s="762" t="s">
        <v>2864</v>
      </c>
      <c r="D26" s="763">
        <v>1</v>
      </c>
      <c r="E26" s="764"/>
      <c r="F26" s="765" t="s">
        <v>329</v>
      </c>
      <c r="G26" s="766" t="s">
        <v>320</v>
      </c>
      <c r="H26" s="767">
        <v>16</v>
      </c>
      <c r="I26" s="768"/>
    </row>
    <row r="27" spans="2:9" ht="30" customHeight="1">
      <c r="B27" s="761"/>
      <c r="C27" s="762"/>
      <c r="D27" s="763"/>
      <c r="E27" s="764"/>
      <c r="F27" s="765"/>
      <c r="G27" s="766"/>
      <c r="H27" s="767"/>
      <c r="I27" s="768"/>
    </row>
    <row r="28" spans="2:9" ht="30" customHeight="1">
      <c r="B28" s="761"/>
      <c r="C28" s="762"/>
      <c r="D28" s="763"/>
      <c r="E28" s="764"/>
      <c r="F28" s="765"/>
      <c r="G28" s="766"/>
      <c r="H28" s="767"/>
      <c r="I28" s="768"/>
    </row>
    <row r="29" spans="2:9" ht="30" customHeight="1">
      <c r="B29" s="761"/>
      <c r="C29" s="762"/>
      <c r="D29" s="763"/>
      <c r="E29" s="764"/>
      <c r="F29" s="765"/>
      <c r="G29" s="766"/>
      <c r="H29" s="767"/>
      <c r="I29" s="768"/>
    </row>
    <row r="30" spans="2:9" ht="30" customHeight="1">
      <c r="B30" s="761"/>
      <c r="C30" s="762"/>
      <c r="D30" s="763"/>
      <c r="E30" s="764"/>
      <c r="F30" s="765"/>
      <c r="G30" s="766"/>
      <c r="H30" s="767"/>
      <c r="I30" s="768"/>
    </row>
    <row r="31" spans="2:9" ht="30" customHeight="1">
      <c r="B31" s="761"/>
      <c r="C31" s="762"/>
      <c r="D31" s="763"/>
      <c r="E31" s="764"/>
      <c r="F31" s="765"/>
      <c r="G31" s="766"/>
      <c r="H31" s="767"/>
      <c r="I31" s="768"/>
    </row>
    <row r="32" spans="2:9" ht="30" customHeight="1">
      <c r="B32" s="761"/>
      <c r="C32" s="762"/>
      <c r="D32" s="763"/>
      <c r="E32" s="764"/>
      <c r="F32" s="765"/>
      <c r="G32" s="766"/>
      <c r="H32" s="767"/>
      <c r="I32" s="768"/>
    </row>
    <row r="33" spans="2:9" ht="30" customHeight="1">
      <c r="B33" s="761"/>
      <c r="C33" s="762"/>
      <c r="D33" s="763"/>
      <c r="E33" s="764"/>
      <c r="F33" s="765"/>
      <c r="G33" s="766"/>
      <c r="H33" s="767"/>
      <c r="I33" s="768"/>
    </row>
    <row r="34" spans="2:9" ht="30" customHeight="1">
      <c r="B34" s="761"/>
      <c r="C34" s="762"/>
      <c r="D34" s="763"/>
      <c r="E34" s="764"/>
      <c r="F34" s="765"/>
      <c r="G34" s="766"/>
      <c r="H34" s="767"/>
      <c r="I34" s="768"/>
    </row>
    <row r="35" spans="2:9" ht="30" customHeight="1">
      <c r="B35" s="761"/>
      <c r="C35" s="762"/>
      <c r="D35" s="763"/>
      <c r="E35" s="764"/>
      <c r="F35" s="765"/>
      <c r="G35" s="766"/>
      <c r="H35" s="767"/>
      <c r="I35" s="768"/>
    </row>
    <row r="36" spans="2:9" ht="30" customHeight="1">
      <c r="B36" s="761"/>
      <c r="C36" s="762"/>
      <c r="D36" s="763"/>
      <c r="E36" s="764"/>
      <c r="F36" s="765"/>
      <c r="G36" s="766"/>
      <c r="H36" s="767"/>
      <c r="I36" s="768"/>
    </row>
    <row r="37" spans="2:9" ht="30" customHeight="1">
      <c r="B37" s="761"/>
      <c r="C37" s="762"/>
      <c r="D37" s="763"/>
      <c r="E37" s="764"/>
      <c r="F37" s="765"/>
      <c r="G37" s="766"/>
      <c r="H37" s="767"/>
      <c r="I37" s="768"/>
    </row>
    <row r="38" spans="2:9" ht="30" customHeight="1">
      <c r="B38" s="761"/>
      <c r="C38" s="762"/>
      <c r="D38" s="763"/>
      <c r="E38" s="764"/>
      <c r="F38" s="765"/>
      <c r="G38" s="766"/>
      <c r="H38" s="767"/>
      <c r="I38" s="768"/>
    </row>
    <row r="39" spans="2:9" ht="30" customHeight="1">
      <c r="B39" s="761"/>
      <c r="C39" s="762"/>
      <c r="D39" s="763"/>
      <c r="E39" s="764"/>
      <c r="F39" s="765"/>
      <c r="G39" s="766"/>
      <c r="H39" s="767"/>
      <c r="I39" s="768"/>
    </row>
    <row r="40" spans="2:9" ht="30" customHeight="1">
      <c r="B40" s="761"/>
      <c r="C40" s="762"/>
      <c r="D40" s="763"/>
      <c r="E40" s="764"/>
      <c r="F40" s="765"/>
      <c r="G40" s="766"/>
      <c r="H40" s="767"/>
      <c r="I40" s="768"/>
    </row>
    <row r="41" spans="2:9" ht="30" customHeight="1">
      <c r="B41" s="761"/>
      <c r="C41" s="762"/>
      <c r="D41" s="763"/>
      <c r="E41" s="764"/>
      <c r="F41" s="765"/>
      <c r="G41" s="766"/>
      <c r="H41" s="767"/>
      <c r="I41" s="768"/>
    </row>
    <row r="42" spans="2:9" ht="30" customHeight="1">
      <c r="B42" s="761"/>
      <c r="C42" s="762"/>
      <c r="D42" s="763"/>
      <c r="E42" s="764"/>
      <c r="F42" s="765"/>
      <c r="G42" s="766"/>
      <c r="H42" s="767"/>
      <c r="I42" s="768"/>
    </row>
    <row r="43" spans="2:9" ht="30" customHeight="1">
      <c r="B43" s="761"/>
      <c r="C43" s="762"/>
      <c r="D43" s="763"/>
      <c r="E43" s="764"/>
      <c r="F43" s="765"/>
      <c r="G43" s="766"/>
      <c r="H43" s="767"/>
      <c r="I43" s="768"/>
    </row>
    <row r="44" spans="2:9" ht="30" customHeight="1">
      <c r="B44" s="761"/>
      <c r="C44" s="762"/>
      <c r="D44" s="763"/>
      <c r="E44" s="764"/>
      <c r="F44" s="765"/>
      <c r="G44" s="766"/>
      <c r="H44" s="767"/>
      <c r="I44" s="768"/>
    </row>
    <row r="45" spans="2:9" ht="30" customHeight="1">
      <c r="B45" s="761"/>
      <c r="C45" s="762"/>
      <c r="D45" s="763"/>
      <c r="E45" s="764"/>
      <c r="F45" s="765"/>
      <c r="G45" s="766"/>
      <c r="H45" s="767"/>
      <c r="I45" s="768"/>
    </row>
    <row r="46" spans="2:9" ht="30" customHeight="1">
      <c r="B46" s="761"/>
      <c r="C46" s="762"/>
      <c r="D46" s="763"/>
      <c r="E46" s="764"/>
      <c r="F46" s="765"/>
      <c r="G46" s="766"/>
      <c r="H46" s="767"/>
      <c r="I46" s="768"/>
    </row>
    <row r="47" spans="2:9" ht="30" customHeight="1">
      <c r="B47" s="761"/>
      <c r="C47" s="762"/>
      <c r="D47" s="763"/>
      <c r="E47" s="764"/>
      <c r="F47" s="765"/>
      <c r="G47" s="766"/>
      <c r="H47" s="767"/>
      <c r="I47" s="768"/>
    </row>
    <row r="48" spans="2:9" ht="30" customHeight="1">
      <c r="B48" s="761"/>
      <c r="C48" s="762"/>
      <c r="D48" s="763"/>
      <c r="E48" s="764"/>
      <c r="F48" s="765"/>
      <c r="G48" s="766"/>
      <c r="H48" s="767"/>
      <c r="I48" s="768"/>
    </row>
    <row r="49" spans="2:9" ht="30" customHeight="1">
      <c r="B49" s="761"/>
      <c r="C49" s="762"/>
      <c r="D49" s="763"/>
      <c r="E49" s="764"/>
      <c r="F49" s="765"/>
      <c r="G49" s="766"/>
      <c r="H49" s="767"/>
      <c r="I49" s="768"/>
    </row>
    <row r="50" spans="2:9" ht="30" customHeight="1">
      <c r="B50" s="761"/>
      <c r="C50" s="762"/>
      <c r="D50" s="763"/>
      <c r="E50" s="764"/>
      <c r="F50" s="765"/>
      <c r="G50" s="766"/>
      <c r="H50" s="767"/>
      <c r="I50" s="768"/>
    </row>
    <row r="51" spans="2:9" ht="30" customHeight="1">
      <c r="B51" s="761"/>
      <c r="C51" s="762"/>
      <c r="D51" s="763"/>
      <c r="E51" s="764"/>
      <c r="F51" s="765"/>
      <c r="G51" s="766"/>
      <c r="H51" s="767"/>
      <c r="I51" s="768"/>
    </row>
    <row r="52" spans="2:9" ht="30" customHeight="1">
      <c r="B52" s="761"/>
      <c r="C52" s="762"/>
      <c r="D52" s="763"/>
      <c r="E52" s="764"/>
      <c r="F52" s="765"/>
      <c r="G52" s="766"/>
      <c r="H52" s="767"/>
      <c r="I52" s="768"/>
    </row>
    <row r="53" spans="2:9" ht="30" customHeight="1">
      <c r="B53" s="761"/>
      <c r="C53" s="762"/>
      <c r="D53" s="763"/>
      <c r="E53" s="764"/>
      <c r="F53" s="765"/>
      <c r="G53" s="766"/>
      <c r="H53" s="767"/>
      <c r="I53" s="768"/>
    </row>
    <row r="54" spans="2:9" ht="30" customHeight="1">
      <c r="B54" s="761"/>
      <c r="C54" s="762"/>
      <c r="D54" s="763"/>
      <c r="E54" s="764"/>
      <c r="F54" s="765"/>
      <c r="G54" s="766"/>
      <c r="H54" s="767"/>
      <c r="I54" s="768"/>
    </row>
    <row r="55" spans="2:9" ht="30" customHeight="1">
      <c r="B55" s="761"/>
      <c r="C55" s="762"/>
      <c r="D55" s="763"/>
      <c r="E55" s="764"/>
      <c r="F55" s="765"/>
      <c r="G55" s="766"/>
      <c r="H55" s="767"/>
      <c r="I55" s="768"/>
    </row>
    <row r="56" spans="2:9" ht="30" customHeight="1">
      <c r="B56" s="761"/>
      <c r="C56" s="762"/>
      <c r="D56" s="763"/>
      <c r="E56" s="764"/>
      <c r="F56" s="765"/>
      <c r="G56" s="766"/>
      <c r="H56" s="767"/>
      <c r="I56" s="768"/>
    </row>
    <row r="57" spans="2:9" ht="30" customHeight="1">
      <c r="B57" s="761"/>
      <c r="C57" s="762"/>
      <c r="D57" s="763"/>
      <c r="E57" s="764"/>
      <c r="F57" s="765"/>
      <c r="G57" s="766"/>
      <c r="H57" s="767"/>
      <c r="I57" s="768"/>
    </row>
    <row r="58" spans="2:9" ht="30" customHeight="1">
      <c r="B58" s="761"/>
      <c r="C58" s="762"/>
      <c r="D58" s="763"/>
      <c r="E58" s="764"/>
      <c r="F58" s="765"/>
      <c r="G58" s="766"/>
      <c r="H58" s="767"/>
      <c r="I58" s="768"/>
    </row>
    <row r="59" spans="2:9" ht="30" customHeight="1">
      <c r="B59" s="761"/>
      <c r="C59" s="762"/>
      <c r="D59" s="763"/>
      <c r="E59" s="764"/>
      <c r="F59" s="765"/>
      <c r="G59" s="766"/>
      <c r="H59" s="767"/>
      <c r="I59" s="768"/>
    </row>
    <row r="60" spans="2:9" ht="30" customHeight="1">
      <c r="B60" s="770"/>
      <c r="C60" s="762"/>
      <c r="D60" s="763"/>
      <c r="E60" s="771"/>
      <c r="F60" s="772"/>
      <c r="G60" s="766"/>
      <c r="H60" s="773"/>
      <c r="I60" s="768"/>
    </row>
    <row r="61" spans="2:9" ht="30" customHeight="1">
      <c r="B61" s="770"/>
      <c r="C61" s="762"/>
      <c r="D61" s="763"/>
      <c r="E61" s="771"/>
      <c r="F61" s="772"/>
      <c r="G61" s="766"/>
      <c r="H61" s="773"/>
      <c r="I61" s="768"/>
    </row>
    <row r="62" spans="2:9" ht="30" customHeight="1">
      <c r="B62" s="770"/>
      <c r="C62" s="762"/>
      <c r="D62" s="763"/>
      <c r="E62" s="771"/>
      <c r="F62" s="772"/>
      <c r="G62" s="766"/>
      <c r="H62" s="773"/>
      <c r="I62" s="768"/>
    </row>
    <row r="63" spans="2:9" ht="30" customHeight="1">
      <c r="B63" s="770"/>
      <c r="C63" s="762"/>
      <c r="D63" s="763"/>
      <c r="E63" s="771"/>
      <c r="F63" s="772"/>
      <c r="G63" s="766"/>
      <c r="H63" s="773"/>
      <c r="I63" s="768"/>
    </row>
    <row r="64" spans="2:9" ht="30" customHeight="1">
      <c r="B64" s="770"/>
      <c r="C64" s="762"/>
      <c r="D64" s="763"/>
      <c r="E64" s="771"/>
      <c r="F64" s="772"/>
      <c r="G64" s="766"/>
      <c r="H64" s="773"/>
      <c r="I64" s="768"/>
    </row>
    <row r="65" spans="2:9" ht="30" customHeight="1">
      <c r="B65" s="770"/>
      <c r="C65" s="762"/>
      <c r="D65" s="763"/>
      <c r="E65" s="771"/>
      <c r="F65" s="772"/>
      <c r="G65" s="766"/>
      <c r="H65" s="773"/>
      <c r="I65" s="768"/>
    </row>
    <row r="66" spans="2:9" ht="30" customHeight="1">
      <c r="B66" s="770"/>
      <c r="C66" s="762"/>
      <c r="D66" s="763"/>
      <c r="E66" s="771"/>
      <c r="F66" s="772"/>
      <c r="G66" s="766"/>
      <c r="H66" s="773"/>
      <c r="I66" s="768"/>
    </row>
    <row r="67" spans="2:9" ht="30" customHeight="1">
      <c r="B67" s="770"/>
      <c r="C67" s="762"/>
      <c r="D67" s="763"/>
      <c r="E67" s="771"/>
      <c r="F67" s="772"/>
      <c r="G67" s="766"/>
      <c r="H67" s="773"/>
      <c r="I67" s="768"/>
    </row>
    <row r="68" spans="2:9" ht="30" customHeight="1">
      <c r="B68" s="770"/>
      <c r="C68" s="762"/>
      <c r="D68" s="763"/>
      <c r="E68" s="771"/>
      <c r="F68" s="772"/>
      <c r="G68" s="766"/>
      <c r="H68" s="773"/>
      <c r="I68" s="768"/>
    </row>
    <row r="69" spans="2:9" ht="30" customHeight="1">
      <c r="B69" s="770"/>
      <c r="C69" s="762"/>
      <c r="D69" s="763"/>
      <c r="E69" s="771"/>
      <c r="F69" s="772"/>
      <c r="G69" s="766"/>
      <c r="H69" s="773"/>
      <c r="I69" s="768"/>
    </row>
    <row r="70" spans="2:9" ht="30" customHeight="1">
      <c r="B70" s="770"/>
      <c r="C70" s="762"/>
      <c r="D70" s="763"/>
      <c r="E70" s="771"/>
      <c r="F70" s="772"/>
      <c r="G70" s="766"/>
      <c r="H70" s="773"/>
      <c r="I70" s="768"/>
    </row>
    <row r="71" spans="2:9" ht="30" customHeight="1">
      <c r="B71" s="770"/>
      <c r="C71" s="762"/>
      <c r="D71" s="763"/>
      <c r="E71" s="771"/>
      <c r="F71" s="772"/>
      <c r="G71" s="766"/>
      <c r="H71" s="773"/>
      <c r="I71" s="768"/>
    </row>
    <row r="72" spans="2:9" ht="30" customHeight="1">
      <c r="B72" s="770"/>
      <c r="C72" s="762"/>
      <c r="D72" s="763"/>
      <c r="E72" s="771"/>
      <c r="F72" s="772"/>
      <c r="G72" s="766"/>
      <c r="H72" s="773"/>
      <c r="I72" s="768"/>
    </row>
    <row r="73" spans="2:9" ht="30" customHeight="1">
      <c r="B73" s="770"/>
      <c r="C73" s="762"/>
      <c r="D73" s="763"/>
      <c r="E73" s="771"/>
      <c r="F73" s="772"/>
      <c r="G73" s="766"/>
      <c r="H73" s="773"/>
      <c r="I73" s="768"/>
    </row>
    <row r="74" spans="2:9" ht="30" customHeight="1">
      <c r="B74" s="770"/>
      <c r="C74" s="762"/>
      <c r="D74" s="763"/>
      <c r="E74" s="771"/>
      <c r="F74" s="772"/>
      <c r="G74" s="766"/>
      <c r="H74" s="773"/>
      <c r="I74" s="768"/>
    </row>
    <row r="75" spans="2:9" ht="30" customHeight="1">
      <c r="B75" s="770"/>
      <c r="C75" s="762"/>
      <c r="D75" s="763"/>
      <c r="E75" s="771"/>
      <c r="F75" s="772"/>
      <c r="G75" s="766"/>
      <c r="H75" s="773"/>
      <c r="I75" s="768"/>
    </row>
    <row r="76" spans="2:9" ht="30" customHeight="1">
      <c r="B76" s="770"/>
      <c r="C76" s="762"/>
      <c r="D76" s="763"/>
      <c r="E76" s="771"/>
      <c r="F76" s="772"/>
      <c r="G76" s="766"/>
      <c r="H76" s="773"/>
      <c r="I76" s="768"/>
    </row>
    <row r="77" spans="2:9" ht="30" customHeight="1">
      <c r="B77" s="770"/>
      <c r="C77" s="762"/>
      <c r="D77" s="763"/>
      <c r="E77" s="771"/>
      <c r="F77" s="772"/>
      <c r="G77" s="766"/>
      <c r="H77" s="773"/>
      <c r="I77" s="768"/>
    </row>
    <row r="78" spans="2:9" ht="30" customHeight="1">
      <c r="B78" s="770"/>
      <c r="C78" s="762"/>
      <c r="D78" s="763"/>
      <c r="E78" s="771"/>
      <c r="F78" s="772"/>
      <c r="G78" s="766"/>
      <c r="H78" s="773"/>
      <c r="I78" s="768"/>
    </row>
    <row r="79" spans="2:9" ht="30" customHeight="1">
      <c r="B79" s="770"/>
      <c r="C79" s="762"/>
      <c r="D79" s="763"/>
      <c r="E79" s="771"/>
      <c r="F79" s="772"/>
      <c r="G79" s="766"/>
      <c r="H79" s="773"/>
      <c r="I79" s="768"/>
    </row>
    <row r="80" spans="2:9" ht="30" customHeight="1">
      <c r="B80" s="770"/>
      <c r="C80" s="762"/>
      <c r="D80" s="763"/>
      <c r="E80" s="771"/>
      <c r="F80" s="772"/>
      <c r="G80" s="766"/>
      <c r="H80" s="773"/>
      <c r="I80" s="768"/>
    </row>
    <row r="81" spans="2:9" ht="30" customHeight="1">
      <c r="B81" s="770"/>
      <c r="C81" s="762"/>
      <c r="D81" s="763"/>
      <c r="E81" s="771"/>
      <c r="F81" s="772"/>
      <c r="G81" s="766"/>
      <c r="H81" s="773"/>
      <c r="I81" s="768"/>
    </row>
    <row r="82" spans="2:9" ht="30" customHeight="1">
      <c r="B82" s="770"/>
      <c r="C82" s="762"/>
      <c r="D82" s="763"/>
      <c r="E82" s="771"/>
      <c r="F82" s="772"/>
      <c r="G82" s="766"/>
      <c r="H82" s="773"/>
      <c r="I82" s="768"/>
    </row>
    <row r="83" spans="2:9" ht="30" customHeight="1">
      <c r="B83" s="770"/>
      <c r="C83" s="762"/>
      <c r="D83" s="763"/>
      <c r="E83" s="771"/>
      <c r="F83" s="772"/>
      <c r="G83" s="766"/>
      <c r="H83" s="773"/>
      <c r="I83" s="768"/>
    </row>
    <row r="84" spans="2:9" ht="30" customHeight="1">
      <c r="B84" s="770"/>
      <c r="C84" s="762"/>
      <c r="D84" s="763"/>
      <c r="E84" s="771"/>
      <c r="F84" s="772"/>
      <c r="G84" s="766"/>
      <c r="H84" s="773"/>
      <c r="I84" s="768"/>
    </row>
    <row r="85" spans="2:9" ht="30" customHeight="1">
      <c r="B85" s="770"/>
      <c r="C85" s="762"/>
      <c r="D85" s="763"/>
      <c r="E85" s="771"/>
      <c r="F85" s="772"/>
      <c r="G85" s="766"/>
      <c r="H85" s="773"/>
      <c r="I85" s="768"/>
    </row>
    <row r="86" spans="2:9" ht="30" customHeight="1">
      <c r="B86" s="770"/>
      <c r="C86" s="762"/>
      <c r="D86" s="763"/>
      <c r="E86" s="771"/>
      <c r="F86" s="772"/>
      <c r="G86" s="766"/>
      <c r="H86" s="773"/>
      <c r="I86" s="768"/>
    </row>
    <row r="87" spans="2:9" ht="30" customHeight="1">
      <c r="B87" s="770"/>
      <c r="C87" s="762"/>
      <c r="D87" s="763"/>
      <c r="E87" s="771"/>
      <c r="F87" s="772"/>
      <c r="G87" s="766"/>
      <c r="H87" s="773"/>
      <c r="I87" s="768"/>
    </row>
    <row r="88" spans="2:9" ht="30" customHeight="1">
      <c r="B88" s="770"/>
      <c r="C88" s="762"/>
      <c r="D88" s="763"/>
      <c r="E88" s="771"/>
      <c r="F88" s="772"/>
      <c r="G88" s="766"/>
      <c r="H88" s="773"/>
      <c r="I88" s="768"/>
    </row>
    <row r="89" spans="2:9" ht="30" customHeight="1">
      <c r="B89" s="770"/>
      <c r="C89" s="762"/>
      <c r="D89" s="763"/>
      <c r="E89" s="771"/>
      <c r="F89" s="772"/>
      <c r="G89" s="766"/>
      <c r="H89" s="773"/>
      <c r="I89" s="768"/>
    </row>
    <row r="90" spans="2:9" ht="30" customHeight="1">
      <c r="B90" s="770"/>
      <c r="C90" s="762"/>
      <c r="D90" s="763"/>
      <c r="E90" s="771"/>
      <c r="F90" s="772"/>
      <c r="G90" s="766"/>
      <c r="H90" s="773"/>
      <c r="I90" s="768"/>
    </row>
    <row r="91" spans="2:9" ht="30" customHeight="1">
      <c r="B91" s="770"/>
      <c r="C91" s="762"/>
      <c r="D91" s="763"/>
      <c r="E91" s="771"/>
      <c r="F91" s="772"/>
      <c r="G91" s="766"/>
      <c r="H91" s="773"/>
      <c r="I91" s="768"/>
    </row>
    <row r="92" spans="2:9" ht="30" customHeight="1">
      <c r="B92" s="770"/>
      <c r="C92" s="762"/>
      <c r="D92" s="763"/>
      <c r="E92" s="771"/>
      <c r="F92" s="772"/>
      <c r="G92" s="766"/>
      <c r="H92" s="773"/>
      <c r="I92" s="768"/>
    </row>
    <row r="93" spans="2:9" ht="30" customHeight="1">
      <c r="B93" s="770"/>
      <c r="C93" s="762"/>
      <c r="D93" s="763"/>
      <c r="E93" s="771"/>
      <c r="F93" s="772"/>
      <c r="G93" s="766"/>
      <c r="H93" s="773"/>
      <c r="I93" s="768"/>
    </row>
    <row r="94" spans="2:9" ht="30" customHeight="1">
      <c r="B94" s="770"/>
      <c r="C94" s="762"/>
      <c r="D94" s="763"/>
      <c r="E94" s="771"/>
      <c r="F94" s="772"/>
      <c r="G94" s="766"/>
      <c r="H94" s="773"/>
      <c r="I94" s="768"/>
    </row>
    <row r="95" spans="2:9" ht="30" customHeight="1">
      <c r="B95" s="770"/>
      <c r="C95" s="762"/>
      <c r="D95" s="763"/>
      <c r="E95" s="771"/>
      <c r="F95" s="772"/>
      <c r="G95" s="766"/>
      <c r="H95" s="773"/>
      <c r="I95" s="768"/>
    </row>
    <row r="96" spans="2:9" ht="30" customHeight="1">
      <c r="B96" s="770"/>
      <c r="C96" s="762"/>
      <c r="D96" s="763"/>
      <c r="E96" s="771"/>
      <c r="F96" s="772"/>
      <c r="G96" s="766"/>
      <c r="H96" s="773"/>
      <c r="I96" s="768"/>
    </row>
    <row r="97" spans="2:9" ht="30" customHeight="1">
      <c r="B97" s="770"/>
      <c r="C97" s="762"/>
      <c r="D97" s="763"/>
      <c r="E97" s="771"/>
      <c r="F97" s="772"/>
      <c r="G97" s="766"/>
      <c r="H97" s="773"/>
      <c r="I97" s="768"/>
    </row>
    <row r="98" spans="2:9" ht="30" customHeight="1">
      <c r="B98" s="770"/>
      <c r="C98" s="762"/>
      <c r="D98" s="763"/>
      <c r="E98" s="771"/>
      <c r="F98" s="772"/>
      <c r="G98" s="766"/>
      <c r="H98" s="773"/>
      <c r="I98" s="768"/>
    </row>
    <row r="99" spans="2:9" ht="30" customHeight="1">
      <c r="B99" s="770"/>
      <c r="C99" s="762"/>
      <c r="D99" s="763"/>
      <c r="E99" s="771"/>
      <c r="F99" s="772"/>
      <c r="G99" s="766"/>
      <c r="H99" s="773"/>
      <c r="I99" s="768"/>
    </row>
    <row r="100" spans="2:9" ht="30" customHeight="1">
      <c r="B100" s="770"/>
      <c r="C100" s="762"/>
      <c r="D100" s="763"/>
      <c r="E100" s="771"/>
      <c r="F100" s="772"/>
      <c r="G100" s="766"/>
      <c r="H100" s="773"/>
      <c r="I100" s="768"/>
    </row>
    <row r="101" spans="2:9" ht="30" customHeight="1">
      <c r="B101" s="770"/>
      <c r="C101" s="762"/>
      <c r="D101" s="763"/>
      <c r="E101" s="771"/>
      <c r="F101" s="772"/>
      <c r="G101" s="766"/>
      <c r="H101" s="773"/>
      <c r="I101" s="768"/>
    </row>
    <row r="102" spans="2:9" ht="30" customHeight="1">
      <c r="B102" s="770"/>
      <c r="C102" s="762"/>
      <c r="D102" s="763"/>
      <c r="E102" s="771"/>
      <c r="F102" s="772"/>
      <c r="G102" s="766"/>
      <c r="H102" s="773"/>
      <c r="I102" s="768"/>
    </row>
    <row r="103" spans="2:9" ht="30" customHeight="1">
      <c r="B103" s="770"/>
      <c r="C103" s="762"/>
      <c r="D103" s="763"/>
      <c r="E103" s="771"/>
      <c r="F103" s="772"/>
      <c r="G103" s="766"/>
      <c r="H103" s="773"/>
      <c r="I103" s="768"/>
    </row>
    <row r="104" spans="2:9" ht="30" customHeight="1">
      <c r="B104" s="770"/>
      <c r="C104" s="762"/>
      <c r="D104" s="763"/>
      <c r="E104" s="771"/>
      <c r="F104" s="772"/>
      <c r="G104" s="766"/>
      <c r="H104" s="773"/>
      <c r="I104" s="768"/>
    </row>
    <row r="105" spans="2:9" ht="30" customHeight="1">
      <c r="B105" s="770"/>
      <c r="C105" s="762"/>
      <c r="D105" s="763"/>
      <c r="E105" s="771"/>
      <c r="F105" s="772"/>
      <c r="G105" s="766"/>
      <c r="H105" s="773"/>
      <c r="I105" s="768"/>
    </row>
    <row r="106" spans="2:9" ht="30" customHeight="1">
      <c r="B106" s="770"/>
      <c r="C106" s="762"/>
      <c r="D106" s="763"/>
      <c r="E106" s="771"/>
      <c r="F106" s="772"/>
      <c r="G106" s="766"/>
      <c r="H106" s="773"/>
      <c r="I106" s="768"/>
    </row>
    <row r="107" spans="2:9" ht="30" customHeight="1">
      <c r="B107" s="770"/>
      <c r="C107" s="762"/>
      <c r="D107" s="763"/>
      <c r="E107" s="771"/>
      <c r="F107" s="772"/>
      <c r="G107" s="766"/>
      <c r="H107" s="773"/>
      <c r="I107" s="768"/>
    </row>
    <row r="108" spans="2:9" ht="30" customHeight="1">
      <c r="B108" s="770"/>
      <c r="C108" s="762"/>
      <c r="D108" s="763"/>
      <c r="E108" s="771"/>
      <c r="F108" s="772"/>
      <c r="G108" s="766"/>
      <c r="H108" s="773"/>
      <c r="I108" s="768"/>
    </row>
    <row r="109" spans="2:9" ht="30" customHeight="1">
      <c r="B109" s="770"/>
      <c r="C109" s="762"/>
      <c r="D109" s="763"/>
      <c r="E109" s="771"/>
      <c r="F109" s="772"/>
      <c r="G109" s="766"/>
      <c r="H109" s="773"/>
      <c r="I109" s="768"/>
    </row>
    <row r="110" spans="2:9" ht="30" customHeight="1">
      <c r="B110" s="770"/>
      <c r="C110" s="762"/>
      <c r="D110" s="763"/>
      <c r="E110" s="771"/>
      <c r="F110" s="772"/>
      <c r="G110" s="766"/>
      <c r="H110" s="773"/>
      <c r="I110" s="768"/>
    </row>
    <row r="111" spans="2:9" ht="30" customHeight="1">
      <c r="B111" s="770"/>
      <c r="C111" s="762"/>
      <c r="D111" s="763"/>
      <c r="E111" s="771"/>
      <c r="F111" s="772"/>
      <c r="G111" s="766"/>
      <c r="H111" s="773"/>
      <c r="I111" s="768"/>
    </row>
    <row r="112" spans="2:9" ht="30" customHeight="1">
      <c r="B112" s="770"/>
      <c r="C112" s="762"/>
      <c r="D112" s="763"/>
      <c r="E112" s="771"/>
      <c r="F112" s="772"/>
      <c r="G112" s="766"/>
      <c r="H112" s="773"/>
      <c r="I112" s="768"/>
    </row>
    <row r="113" spans="2:9" ht="30" customHeight="1">
      <c r="B113" s="770"/>
      <c r="C113" s="762"/>
      <c r="D113" s="763"/>
      <c r="E113" s="771"/>
      <c r="F113" s="772"/>
      <c r="G113" s="766"/>
      <c r="H113" s="773"/>
      <c r="I113" s="768"/>
    </row>
    <row r="114" spans="2:9" ht="30" customHeight="1">
      <c r="B114" s="770"/>
      <c r="C114" s="762"/>
      <c r="D114" s="763"/>
      <c r="E114" s="771"/>
      <c r="F114" s="772"/>
      <c r="G114" s="766"/>
      <c r="H114" s="773"/>
      <c r="I114" s="768"/>
    </row>
    <row r="115" spans="2:9" ht="30" customHeight="1">
      <c r="B115" s="770"/>
      <c r="C115" s="762"/>
      <c r="D115" s="763"/>
      <c r="E115" s="771"/>
      <c r="F115" s="772"/>
      <c r="G115" s="766"/>
      <c r="H115" s="773"/>
      <c r="I115" s="768"/>
    </row>
    <row r="116" spans="2:9" ht="30" customHeight="1">
      <c r="B116" s="770"/>
      <c r="C116" s="762"/>
      <c r="D116" s="763"/>
      <c r="E116" s="771"/>
      <c r="F116" s="772"/>
      <c r="G116" s="766"/>
      <c r="H116" s="773"/>
      <c r="I116" s="768"/>
    </row>
    <row r="117" spans="2:9" ht="30" customHeight="1">
      <c r="B117" s="770"/>
      <c r="C117" s="762"/>
      <c r="D117" s="763"/>
      <c r="E117" s="771"/>
      <c r="F117" s="772"/>
      <c r="G117" s="766"/>
      <c r="H117" s="773"/>
      <c r="I117" s="768"/>
    </row>
    <row r="118" spans="2:9" ht="30" customHeight="1">
      <c r="B118" s="770"/>
      <c r="C118" s="762"/>
      <c r="D118" s="763"/>
      <c r="E118" s="771"/>
      <c r="F118" s="772"/>
      <c r="G118" s="766"/>
      <c r="H118" s="773"/>
      <c r="I118" s="768"/>
    </row>
    <row r="119" spans="2:9" ht="30" customHeight="1">
      <c r="B119" s="770"/>
      <c r="C119" s="762"/>
      <c r="D119" s="763"/>
      <c r="E119" s="771"/>
      <c r="F119" s="772"/>
      <c r="G119" s="766"/>
      <c r="H119" s="773"/>
      <c r="I119" s="768"/>
    </row>
    <row r="120" spans="2:9" ht="30" customHeight="1">
      <c r="B120" s="770"/>
      <c r="C120" s="762"/>
      <c r="D120" s="763"/>
      <c r="E120" s="771"/>
      <c r="F120" s="772"/>
      <c r="G120" s="766"/>
      <c r="H120" s="773"/>
      <c r="I120" s="768"/>
    </row>
    <row r="121" spans="2:9" ht="30" customHeight="1">
      <c r="B121" s="770"/>
      <c r="C121" s="762"/>
      <c r="D121" s="763"/>
      <c r="E121" s="771"/>
      <c r="F121" s="772"/>
      <c r="G121" s="766"/>
      <c r="H121" s="773"/>
      <c r="I121" s="768"/>
    </row>
    <row r="122" spans="2:9" ht="30" customHeight="1">
      <c r="B122" s="770"/>
      <c r="C122" s="762"/>
      <c r="D122" s="763"/>
      <c r="E122" s="771"/>
      <c r="F122" s="772"/>
      <c r="G122" s="766"/>
      <c r="H122" s="773"/>
      <c r="I122" s="768"/>
    </row>
    <row r="123" spans="2:9" ht="30" customHeight="1">
      <c r="B123" s="770"/>
      <c r="C123" s="762"/>
      <c r="D123" s="763"/>
      <c r="E123" s="771"/>
      <c r="F123" s="772"/>
      <c r="G123" s="766"/>
      <c r="H123" s="773"/>
      <c r="I123" s="768"/>
    </row>
    <row r="124" spans="2:9" ht="30" customHeight="1">
      <c r="B124" s="770"/>
      <c r="C124" s="762"/>
      <c r="D124" s="763"/>
      <c r="E124" s="771"/>
      <c r="F124" s="772"/>
      <c r="G124" s="766"/>
      <c r="H124" s="773"/>
      <c r="I124" s="768"/>
    </row>
    <row r="125" spans="2:9" ht="30" customHeight="1">
      <c r="B125" s="770"/>
      <c r="C125" s="762"/>
      <c r="D125" s="763"/>
      <c r="E125" s="771"/>
      <c r="F125" s="772"/>
      <c r="G125" s="766"/>
      <c r="H125" s="773"/>
      <c r="I125" s="768"/>
    </row>
    <row r="126" spans="2:9" ht="30" customHeight="1">
      <c r="B126" s="770"/>
      <c r="C126" s="762"/>
      <c r="D126" s="763"/>
      <c r="E126" s="771"/>
      <c r="F126" s="772"/>
      <c r="G126" s="766"/>
      <c r="H126" s="773"/>
      <c r="I126" s="768"/>
    </row>
    <row r="127" spans="2:9" ht="30" customHeight="1">
      <c r="B127" s="770"/>
      <c r="C127" s="762"/>
      <c r="D127" s="763"/>
      <c r="E127" s="771"/>
      <c r="F127" s="772"/>
      <c r="G127" s="766"/>
      <c r="H127" s="773"/>
      <c r="I127" s="768"/>
    </row>
    <row r="128" spans="2:9" ht="30" customHeight="1">
      <c r="B128" s="770"/>
      <c r="C128" s="762"/>
      <c r="D128" s="763"/>
      <c r="E128" s="771"/>
      <c r="F128" s="772"/>
      <c r="G128" s="766"/>
      <c r="H128" s="773"/>
      <c r="I128" s="768"/>
    </row>
    <row r="129" spans="2:9" ht="30" customHeight="1">
      <c r="B129" s="770"/>
      <c r="C129" s="762"/>
      <c r="D129" s="763"/>
      <c r="E129" s="771"/>
      <c r="F129" s="772"/>
      <c r="G129" s="766"/>
      <c r="H129" s="773"/>
      <c r="I129" s="768"/>
    </row>
    <row r="130" spans="2:9" ht="30" customHeight="1">
      <c r="B130" s="770"/>
      <c r="C130" s="762"/>
      <c r="D130" s="763"/>
      <c r="E130" s="771"/>
      <c r="F130" s="772"/>
      <c r="G130" s="766"/>
      <c r="H130" s="773"/>
      <c r="I130" s="768"/>
    </row>
    <row r="131" spans="2:9" ht="30" customHeight="1">
      <c r="B131" s="770"/>
      <c r="C131" s="762"/>
      <c r="D131" s="763"/>
      <c r="E131" s="771"/>
      <c r="F131" s="772"/>
      <c r="G131" s="766"/>
      <c r="H131" s="773"/>
      <c r="I131" s="768"/>
    </row>
    <row r="132" spans="2:9" ht="30" customHeight="1">
      <c r="B132" s="770"/>
      <c r="C132" s="762"/>
      <c r="D132" s="763"/>
      <c r="E132" s="771"/>
      <c r="F132" s="772"/>
      <c r="G132" s="766"/>
      <c r="H132" s="773"/>
      <c r="I132" s="768"/>
    </row>
    <row r="133" spans="2:9" ht="30" customHeight="1">
      <c r="B133" s="770"/>
      <c r="C133" s="762"/>
      <c r="D133" s="763"/>
      <c r="E133" s="771"/>
      <c r="F133" s="772"/>
      <c r="G133" s="766"/>
      <c r="H133" s="773"/>
      <c r="I133" s="768"/>
    </row>
    <row r="134" spans="2:9" ht="30" customHeight="1">
      <c r="B134" s="770"/>
      <c r="C134" s="762"/>
      <c r="D134" s="763"/>
      <c r="E134" s="771"/>
      <c r="F134" s="772"/>
      <c r="G134" s="766"/>
      <c r="H134" s="773"/>
      <c r="I134" s="768"/>
    </row>
    <row r="135" spans="2:9" ht="30" customHeight="1">
      <c r="B135" s="770"/>
      <c r="C135" s="762"/>
      <c r="D135" s="763"/>
      <c r="E135" s="771"/>
      <c r="F135" s="772"/>
      <c r="G135" s="766"/>
      <c r="H135" s="773"/>
      <c r="I135" s="768"/>
    </row>
    <row r="136" spans="2:9" ht="30" customHeight="1">
      <c r="B136" s="770"/>
      <c r="C136" s="762"/>
      <c r="D136" s="763"/>
      <c r="E136" s="771"/>
      <c r="F136" s="772"/>
      <c r="G136" s="766"/>
      <c r="H136" s="773"/>
      <c r="I136" s="768"/>
    </row>
    <row r="137" spans="2:9" ht="30" customHeight="1">
      <c r="B137" s="770"/>
      <c r="C137" s="762"/>
      <c r="D137" s="763"/>
      <c r="E137" s="771"/>
      <c r="F137" s="772"/>
      <c r="G137" s="766"/>
      <c r="H137" s="773"/>
      <c r="I137" s="768"/>
    </row>
    <row r="138" spans="2:9" ht="30" customHeight="1">
      <c r="B138" s="770"/>
      <c r="C138" s="762"/>
      <c r="D138" s="763"/>
      <c r="E138" s="771"/>
      <c r="F138" s="772"/>
      <c r="G138" s="766"/>
      <c r="H138" s="773"/>
      <c r="I138" s="768"/>
    </row>
    <row r="139" spans="2:9" ht="30" customHeight="1">
      <c r="B139" s="770"/>
      <c r="C139" s="762"/>
      <c r="D139" s="763"/>
      <c r="E139" s="771"/>
      <c r="F139" s="772"/>
      <c r="G139" s="766"/>
      <c r="H139" s="773"/>
      <c r="I139" s="768"/>
    </row>
    <row r="140" spans="2:9" ht="30" customHeight="1">
      <c r="B140" s="770"/>
      <c r="C140" s="762"/>
      <c r="D140" s="763"/>
      <c r="E140" s="771"/>
      <c r="F140" s="772"/>
      <c r="G140" s="766"/>
      <c r="H140" s="773"/>
      <c r="I140" s="768"/>
    </row>
    <row r="141" spans="2:9" ht="30" customHeight="1">
      <c r="B141" s="770"/>
      <c r="C141" s="762"/>
      <c r="D141" s="763"/>
      <c r="E141" s="771"/>
      <c r="F141" s="772"/>
      <c r="G141" s="766"/>
      <c r="H141" s="773"/>
      <c r="I141" s="768"/>
    </row>
    <row r="142" spans="2:9" ht="30" customHeight="1">
      <c r="B142" s="770"/>
      <c r="C142" s="762"/>
      <c r="D142" s="763"/>
      <c r="E142" s="771"/>
      <c r="F142" s="772"/>
      <c r="G142" s="766"/>
      <c r="H142" s="773"/>
      <c r="I142" s="768"/>
    </row>
    <row r="143" spans="2:9" ht="30" customHeight="1">
      <c r="B143" s="770"/>
      <c r="C143" s="762"/>
      <c r="D143" s="763"/>
      <c r="E143" s="771"/>
      <c r="F143" s="772"/>
      <c r="G143" s="766"/>
      <c r="H143" s="773"/>
      <c r="I143" s="768"/>
    </row>
    <row r="144" spans="2:9" ht="30" customHeight="1">
      <c r="B144" s="770"/>
      <c r="C144" s="762"/>
      <c r="D144" s="763"/>
      <c r="E144" s="771"/>
      <c r="F144" s="772"/>
      <c r="G144" s="766"/>
      <c r="H144" s="773"/>
      <c r="I144" s="768"/>
    </row>
    <row r="145" spans="2:9" ht="30" customHeight="1">
      <c r="B145" s="770"/>
      <c r="C145" s="762"/>
      <c r="D145" s="763"/>
      <c r="E145" s="771"/>
      <c r="F145" s="772"/>
      <c r="G145" s="766"/>
      <c r="H145" s="773"/>
      <c r="I145" s="768"/>
    </row>
    <row r="146" spans="2:9" ht="30" customHeight="1">
      <c r="B146" s="770"/>
      <c r="C146" s="762"/>
      <c r="D146" s="763"/>
      <c r="E146" s="771"/>
      <c r="F146" s="772"/>
      <c r="G146" s="766"/>
      <c r="H146" s="773"/>
      <c r="I146" s="768"/>
    </row>
    <row r="147" spans="2:9" ht="30" customHeight="1">
      <c r="B147" s="770"/>
      <c r="C147" s="762"/>
      <c r="D147" s="763"/>
      <c r="E147" s="771"/>
      <c r="F147" s="772"/>
      <c r="G147" s="766"/>
      <c r="H147" s="773"/>
      <c r="I147" s="768"/>
    </row>
    <row r="148" spans="2:9" ht="30" customHeight="1">
      <c r="B148" s="770"/>
      <c r="C148" s="762"/>
      <c r="D148" s="763"/>
      <c r="E148" s="771"/>
      <c r="F148" s="772"/>
      <c r="G148" s="766"/>
      <c r="H148" s="773"/>
      <c r="I148" s="768"/>
    </row>
    <row r="149" spans="2:9" ht="30" customHeight="1">
      <c r="B149" s="770"/>
      <c r="C149" s="762"/>
      <c r="D149" s="763"/>
      <c r="E149" s="771"/>
      <c r="F149" s="772"/>
      <c r="G149" s="766"/>
      <c r="H149" s="773"/>
      <c r="I149" s="768"/>
    </row>
    <row r="150" spans="2:9" ht="30" customHeight="1">
      <c r="B150" s="770"/>
      <c r="C150" s="762"/>
      <c r="D150" s="763"/>
      <c r="E150" s="771"/>
      <c r="F150" s="772"/>
      <c r="G150" s="766"/>
      <c r="H150" s="773"/>
      <c r="I150" s="768"/>
    </row>
    <row r="151" spans="2:9" ht="30" customHeight="1">
      <c r="B151" s="770"/>
      <c r="C151" s="762"/>
      <c r="D151" s="763"/>
      <c r="E151" s="771"/>
      <c r="F151" s="772"/>
      <c r="G151" s="766"/>
      <c r="H151" s="773"/>
      <c r="I151" s="768"/>
    </row>
    <row r="152" spans="2:9" ht="30" customHeight="1">
      <c r="B152" s="770"/>
      <c r="C152" s="762"/>
      <c r="D152" s="763"/>
      <c r="E152" s="771"/>
      <c r="F152" s="772"/>
      <c r="G152" s="766"/>
      <c r="H152" s="773"/>
      <c r="I152" s="768"/>
    </row>
    <row r="153" spans="2:9" ht="30" customHeight="1">
      <c r="B153" s="770"/>
      <c r="C153" s="762"/>
      <c r="D153" s="763"/>
      <c r="E153" s="771"/>
      <c r="F153" s="772"/>
      <c r="G153" s="766"/>
      <c r="H153" s="773"/>
      <c r="I153" s="768"/>
    </row>
    <row r="154" spans="2:9" ht="30" customHeight="1">
      <c r="B154" s="770"/>
      <c r="C154" s="762"/>
      <c r="D154" s="763"/>
      <c r="E154" s="771"/>
      <c r="F154" s="772"/>
      <c r="G154" s="766"/>
      <c r="H154" s="773"/>
      <c r="I154" s="768"/>
    </row>
    <row r="155" spans="2:9" ht="30" customHeight="1">
      <c r="B155" s="770"/>
      <c r="C155" s="762"/>
      <c r="D155" s="763"/>
      <c r="E155" s="771"/>
      <c r="F155" s="772"/>
      <c r="G155" s="766"/>
      <c r="H155" s="773"/>
      <c r="I155" s="768"/>
    </row>
    <row r="156" spans="2:9" ht="30" customHeight="1">
      <c r="B156" s="770"/>
      <c r="C156" s="762"/>
      <c r="D156" s="763"/>
      <c r="E156" s="771"/>
      <c r="F156" s="772"/>
      <c r="G156" s="766"/>
      <c r="H156" s="773"/>
      <c r="I156" s="768"/>
    </row>
    <row r="157" spans="2:9" ht="30" customHeight="1">
      <c r="B157" s="770"/>
      <c r="C157" s="762"/>
      <c r="D157" s="763"/>
      <c r="E157" s="771"/>
      <c r="F157" s="772"/>
      <c r="G157" s="766"/>
      <c r="H157" s="773"/>
      <c r="I157" s="768"/>
    </row>
    <row r="158" spans="2:9" ht="30" customHeight="1">
      <c r="B158" s="770"/>
      <c r="C158" s="762"/>
      <c r="D158" s="763"/>
      <c r="E158" s="771"/>
      <c r="F158" s="772"/>
      <c r="G158" s="766"/>
      <c r="H158" s="773"/>
      <c r="I158" s="768"/>
    </row>
    <row r="159" spans="2:9" ht="30" customHeight="1">
      <c r="B159" s="770"/>
      <c r="C159" s="762"/>
      <c r="D159" s="763"/>
      <c r="E159" s="771"/>
      <c r="F159" s="772"/>
      <c r="G159" s="766"/>
      <c r="H159" s="773"/>
      <c r="I159" s="768"/>
    </row>
    <row r="160" spans="2:9" ht="30" customHeight="1">
      <c r="B160" s="770"/>
      <c r="C160" s="762"/>
      <c r="D160" s="763"/>
      <c r="E160" s="771"/>
      <c r="F160" s="772"/>
      <c r="G160" s="766"/>
      <c r="H160" s="773"/>
      <c r="I160" s="768"/>
    </row>
    <row r="161" spans="2:9" ht="30" customHeight="1">
      <c r="B161" s="770"/>
      <c r="C161" s="762"/>
      <c r="D161" s="763"/>
      <c r="E161" s="771"/>
      <c r="F161" s="772"/>
      <c r="G161" s="766"/>
      <c r="H161" s="773"/>
      <c r="I161" s="768"/>
    </row>
    <row r="162" spans="2:9" ht="30" customHeight="1">
      <c r="B162" s="770"/>
      <c r="C162" s="762"/>
      <c r="D162" s="763"/>
      <c r="E162" s="771"/>
      <c r="F162" s="772"/>
      <c r="G162" s="766"/>
      <c r="H162" s="773"/>
      <c r="I162" s="768"/>
    </row>
    <row r="163" spans="2:9" ht="30" customHeight="1">
      <c r="B163" s="770"/>
      <c r="C163" s="762"/>
      <c r="D163" s="763"/>
      <c r="E163" s="771"/>
      <c r="F163" s="772"/>
      <c r="G163" s="766"/>
      <c r="H163" s="773"/>
      <c r="I163" s="768"/>
    </row>
    <row r="164" spans="2:9" ht="30" customHeight="1">
      <c r="B164" s="770"/>
      <c r="C164" s="762"/>
      <c r="D164" s="763"/>
      <c r="E164" s="771"/>
      <c r="F164" s="772"/>
      <c r="G164" s="766"/>
      <c r="H164" s="773"/>
      <c r="I164" s="768"/>
    </row>
    <row r="165" spans="2:9" ht="30" customHeight="1">
      <c r="B165" s="770"/>
      <c r="C165" s="762"/>
      <c r="D165" s="763"/>
      <c r="E165" s="771"/>
      <c r="F165" s="772"/>
      <c r="G165" s="766"/>
      <c r="H165" s="773"/>
      <c r="I165" s="768"/>
    </row>
    <row r="166" spans="2:9" ht="30" customHeight="1">
      <c r="B166" s="770"/>
      <c r="C166" s="762"/>
      <c r="D166" s="763"/>
      <c r="E166" s="771"/>
      <c r="F166" s="772"/>
      <c r="G166" s="766"/>
      <c r="H166" s="773"/>
      <c r="I166" s="768"/>
    </row>
    <row r="167" spans="2:9" ht="30" customHeight="1">
      <c r="B167" s="770"/>
      <c r="C167" s="762"/>
      <c r="D167" s="763"/>
      <c r="E167" s="771"/>
      <c r="F167" s="772"/>
      <c r="G167" s="766"/>
      <c r="H167" s="773"/>
      <c r="I167" s="768"/>
    </row>
    <row r="168" spans="2:9" ht="30" customHeight="1">
      <c r="B168" s="770"/>
      <c r="C168" s="762"/>
      <c r="D168" s="763"/>
      <c r="E168" s="771"/>
      <c r="F168" s="772"/>
      <c r="G168" s="766"/>
      <c r="H168" s="773"/>
      <c r="I168" s="768"/>
    </row>
    <row r="169" spans="2:9" ht="30" customHeight="1">
      <c r="B169" s="770"/>
      <c r="C169" s="762"/>
      <c r="D169" s="763"/>
      <c r="E169" s="771"/>
      <c r="F169" s="772"/>
      <c r="G169" s="766"/>
      <c r="H169" s="773"/>
      <c r="I169" s="768"/>
    </row>
    <row r="170" spans="2:9" ht="30" customHeight="1">
      <c r="B170" s="770"/>
      <c r="C170" s="762"/>
      <c r="D170" s="763"/>
      <c r="E170" s="771"/>
      <c r="F170" s="772"/>
      <c r="G170" s="766"/>
      <c r="H170" s="773"/>
      <c r="I170" s="768"/>
    </row>
    <row r="171" spans="2:9" ht="30" customHeight="1">
      <c r="B171" s="770"/>
      <c r="C171" s="762"/>
      <c r="D171" s="763"/>
      <c r="E171" s="771"/>
      <c r="F171" s="772"/>
      <c r="G171" s="766"/>
      <c r="H171" s="773"/>
      <c r="I171" s="768"/>
    </row>
    <row r="172" spans="2:9" ht="30" customHeight="1">
      <c r="B172" s="770"/>
      <c r="C172" s="762"/>
      <c r="D172" s="763"/>
      <c r="E172" s="771"/>
      <c r="F172" s="772"/>
      <c r="G172" s="766"/>
      <c r="H172" s="773"/>
      <c r="I172" s="768"/>
    </row>
    <row r="173" spans="2:9" ht="30" customHeight="1">
      <c r="B173" s="770"/>
      <c r="C173" s="762"/>
      <c r="D173" s="763"/>
      <c r="E173" s="771"/>
      <c r="F173" s="772"/>
      <c r="G173" s="766"/>
      <c r="H173" s="773"/>
      <c r="I173" s="768"/>
    </row>
    <row r="174" spans="2:9" ht="30" customHeight="1">
      <c r="B174" s="770"/>
      <c r="C174" s="762"/>
      <c r="D174" s="763"/>
      <c r="E174" s="771"/>
      <c r="F174" s="772"/>
      <c r="G174" s="766"/>
      <c r="H174" s="773"/>
      <c r="I174" s="768"/>
    </row>
    <row r="175" spans="2:9" ht="30" customHeight="1">
      <c r="B175" s="770"/>
      <c r="C175" s="762"/>
      <c r="D175" s="763"/>
      <c r="E175" s="771"/>
      <c r="F175" s="772"/>
      <c r="G175" s="766"/>
      <c r="H175" s="773"/>
      <c r="I175" s="768"/>
    </row>
    <row r="176" spans="2:9" ht="30" customHeight="1">
      <c r="B176" s="770"/>
      <c r="C176" s="762"/>
      <c r="D176" s="763"/>
      <c r="E176" s="771"/>
      <c r="F176" s="772"/>
      <c r="G176" s="766"/>
      <c r="H176" s="773"/>
      <c r="I176" s="768"/>
    </row>
    <row r="177" spans="2:9" ht="30" customHeight="1">
      <c r="B177" s="770"/>
      <c r="C177" s="762"/>
      <c r="D177" s="763"/>
      <c r="E177" s="771"/>
      <c r="F177" s="772"/>
      <c r="G177" s="766"/>
      <c r="H177" s="773"/>
      <c r="I177" s="768"/>
    </row>
    <row r="178" spans="2:9" ht="30" customHeight="1">
      <c r="B178" s="770"/>
      <c r="C178" s="762"/>
      <c r="D178" s="763"/>
      <c r="E178" s="771"/>
      <c r="F178" s="772"/>
      <c r="G178" s="766"/>
      <c r="H178" s="773"/>
      <c r="I178" s="768"/>
    </row>
    <row r="179" spans="2:9" ht="30" customHeight="1">
      <c r="B179" s="770"/>
      <c r="C179" s="762"/>
      <c r="D179" s="763"/>
      <c r="E179" s="771"/>
      <c r="F179" s="772"/>
      <c r="G179" s="766"/>
      <c r="H179" s="773"/>
      <c r="I179" s="768"/>
    </row>
    <row r="180" spans="2:9" ht="30" customHeight="1">
      <c r="B180" s="770"/>
      <c r="C180" s="762"/>
      <c r="D180" s="763"/>
      <c r="E180" s="771"/>
      <c r="F180" s="772"/>
      <c r="G180" s="766"/>
      <c r="H180" s="773"/>
      <c r="I180" s="768"/>
    </row>
    <row r="181" spans="2:9" ht="30" customHeight="1">
      <c r="B181" s="770"/>
      <c r="C181" s="762"/>
      <c r="D181" s="763"/>
      <c r="E181" s="771"/>
      <c r="F181" s="772"/>
      <c r="G181" s="766"/>
      <c r="H181" s="773"/>
      <c r="I181" s="768"/>
    </row>
    <row r="182" spans="2:9" ht="30" customHeight="1">
      <c r="B182" s="770"/>
      <c r="C182" s="762"/>
      <c r="D182" s="763"/>
      <c r="E182" s="771"/>
      <c r="F182" s="772"/>
      <c r="G182" s="766"/>
      <c r="H182" s="773"/>
      <c r="I182" s="768"/>
    </row>
    <row r="183" spans="2:9" ht="30" customHeight="1">
      <c r="B183" s="770"/>
      <c r="C183" s="762"/>
      <c r="D183" s="763"/>
      <c r="E183" s="771"/>
      <c r="F183" s="772"/>
      <c r="G183" s="766"/>
      <c r="H183" s="773"/>
      <c r="I183" s="768"/>
    </row>
    <row r="184" spans="2:9" ht="30" customHeight="1">
      <c r="B184" s="770"/>
      <c r="C184" s="762"/>
      <c r="D184" s="763"/>
      <c r="E184" s="771"/>
      <c r="F184" s="772"/>
      <c r="G184" s="766"/>
      <c r="H184" s="773"/>
      <c r="I184" s="768"/>
    </row>
    <row r="185" spans="2:9" ht="30" customHeight="1">
      <c r="B185" s="770"/>
      <c r="C185" s="762"/>
      <c r="D185" s="763"/>
      <c r="E185" s="771"/>
      <c r="F185" s="772"/>
      <c r="G185" s="766"/>
      <c r="H185" s="773"/>
      <c r="I185" s="768"/>
    </row>
    <row r="186" spans="2:9" ht="30" customHeight="1">
      <c r="B186" s="770"/>
      <c r="C186" s="762"/>
      <c r="D186" s="763"/>
      <c r="E186" s="771"/>
      <c r="F186" s="772"/>
      <c r="G186" s="766"/>
      <c r="H186" s="773"/>
      <c r="I186" s="768"/>
    </row>
    <row r="187" spans="2:9" ht="30" customHeight="1">
      <c r="B187" s="770"/>
      <c r="C187" s="762"/>
      <c r="D187" s="763"/>
      <c r="E187" s="771"/>
      <c r="F187" s="772"/>
      <c r="G187" s="766"/>
      <c r="H187" s="773"/>
      <c r="I187" s="768"/>
    </row>
    <row r="188" spans="2:9" ht="30" customHeight="1">
      <c r="B188" s="770"/>
      <c r="C188" s="762"/>
      <c r="D188" s="763"/>
      <c r="E188" s="771"/>
      <c r="F188" s="772"/>
      <c r="G188" s="766"/>
      <c r="H188" s="773"/>
      <c r="I188" s="768"/>
    </row>
    <row r="189" spans="2:9" ht="30" customHeight="1">
      <c r="B189" s="770"/>
      <c r="C189" s="762"/>
      <c r="D189" s="763"/>
      <c r="E189" s="771"/>
      <c r="F189" s="772"/>
      <c r="G189" s="766"/>
      <c r="H189" s="773"/>
      <c r="I189" s="768"/>
    </row>
    <row r="190" spans="2:9" ht="30" customHeight="1">
      <c r="B190" s="770"/>
      <c r="C190" s="762"/>
      <c r="D190" s="763"/>
      <c r="E190" s="771"/>
      <c r="F190" s="772"/>
      <c r="G190" s="766"/>
      <c r="H190" s="773"/>
      <c r="I190" s="768"/>
    </row>
    <row r="191" spans="2:9" ht="30" customHeight="1">
      <c r="B191" s="770"/>
      <c r="C191" s="762"/>
      <c r="D191" s="763"/>
      <c r="E191" s="771"/>
      <c r="F191" s="772"/>
      <c r="G191" s="766"/>
      <c r="H191" s="773"/>
      <c r="I191" s="768"/>
    </row>
    <row r="192" spans="2:9" ht="30" customHeight="1">
      <c r="B192" s="770"/>
      <c r="C192" s="762"/>
      <c r="D192" s="763"/>
      <c r="E192" s="771"/>
      <c r="F192" s="772"/>
      <c r="G192" s="766"/>
      <c r="H192" s="773"/>
      <c r="I192" s="768"/>
    </row>
    <row r="193" spans="2:9" ht="30" customHeight="1">
      <c r="B193" s="770"/>
      <c r="C193" s="762"/>
      <c r="D193" s="763"/>
      <c r="E193" s="771"/>
      <c r="F193" s="772"/>
      <c r="G193" s="766"/>
      <c r="H193" s="773"/>
      <c r="I193" s="768"/>
    </row>
    <row r="194" spans="2:9" ht="30" customHeight="1">
      <c r="B194" s="770"/>
      <c r="C194" s="762"/>
      <c r="D194" s="763"/>
      <c r="E194" s="771"/>
      <c r="F194" s="772"/>
      <c r="G194" s="766"/>
      <c r="H194" s="773"/>
      <c r="I194" s="768"/>
    </row>
    <row r="195" spans="2:9" ht="30" customHeight="1">
      <c r="B195" s="770"/>
      <c r="C195" s="762"/>
      <c r="D195" s="763"/>
      <c r="E195" s="771"/>
      <c r="F195" s="772"/>
      <c r="G195" s="766"/>
      <c r="H195" s="773"/>
      <c r="I195" s="768"/>
    </row>
    <row r="196" spans="2:9" ht="30" customHeight="1">
      <c r="B196" s="770"/>
      <c r="C196" s="762"/>
      <c r="D196" s="763"/>
      <c r="E196" s="771"/>
      <c r="F196" s="772"/>
      <c r="G196" s="766"/>
      <c r="H196" s="773"/>
      <c r="I196" s="768"/>
    </row>
    <row r="197" spans="2:9" ht="30" customHeight="1">
      <c r="B197" s="770"/>
      <c r="C197" s="762"/>
      <c r="D197" s="763"/>
      <c r="E197" s="771"/>
      <c r="F197" s="772"/>
      <c r="G197" s="766"/>
      <c r="H197" s="773"/>
      <c r="I197" s="768"/>
    </row>
    <row r="198" spans="2:9" ht="30" customHeight="1">
      <c r="B198" s="770"/>
      <c r="C198" s="762"/>
      <c r="D198" s="763"/>
      <c r="E198" s="771"/>
      <c r="F198" s="772"/>
      <c r="G198" s="766"/>
      <c r="H198" s="773"/>
      <c r="I198" s="768"/>
    </row>
    <row r="199" spans="2:9" ht="30" customHeight="1">
      <c r="B199" s="770"/>
      <c r="C199" s="762"/>
      <c r="D199" s="763"/>
      <c r="E199" s="771"/>
      <c r="F199" s="772"/>
      <c r="G199" s="766"/>
      <c r="H199" s="773"/>
      <c r="I199" s="768"/>
    </row>
    <row r="200" spans="2:9" ht="30" customHeight="1">
      <c r="B200" s="770"/>
      <c r="C200" s="762"/>
      <c r="D200" s="763"/>
      <c r="E200" s="771"/>
      <c r="F200" s="772"/>
      <c r="G200" s="766"/>
      <c r="H200" s="773"/>
      <c r="I200" s="768"/>
    </row>
    <row r="201" spans="2:9" ht="30" customHeight="1">
      <c r="B201" s="770"/>
      <c r="C201" s="762"/>
      <c r="D201" s="763"/>
      <c r="E201" s="771"/>
      <c r="F201" s="772"/>
      <c r="G201" s="766"/>
      <c r="H201" s="773"/>
      <c r="I201" s="768"/>
    </row>
    <row r="202" spans="2:9" ht="30" customHeight="1">
      <c r="B202" s="770"/>
      <c r="C202" s="762"/>
      <c r="D202" s="763"/>
      <c r="E202" s="771"/>
      <c r="F202" s="772"/>
      <c r="G202" s="766"/>
      <c r="H202" s="773"/>
      <c r="I202" s="768"/>
    </row>
    <row r="203" spans="2:9" ht="30" customHeight="1">
      <c r="B203" s="770"/>
      <c r="C203" s="762"/>
      <c r="D203" s="763"/>
      <c r="E203" s="771"/>
      <c r="F203" s="772"/>
      <c r="G203" s="766"/>
      <c r="H203" s="773"/>
      <c r="I203" s="768"/>
    </row>
    <row r="204" spans="2:9" ht="30" customHeight="1">
      <c r="B204" s="770"/>
      <c r="C204" s="762"/>
      <c r="D204" s="763"/>
      <c r="E204" s="771"/>
      <c r="F204" s="772"/>
      <c r="G204" s="766"/>
      <c r="H204" s="773"/>
      <c r="I204" s="768"/>
    </row>
    <row r="205" spans="2:9" ht="30" customHeight="1">
      <c r="B205" s="770"/>
      <c r="C205" s="762"/>
      <c r="D205" s="763"/>
      <c r="E205" s="771"/>
      <c r="F205" s="772"/>
      <c r="G205" s="766"/>
      <c r="H205" s="773"/>
      <c r="I205" s="768"/>
    </row>
    <row r="206" spans="2:9" ht="30" customHeight="1">
      <c r="B206" s="770"/>
      <c r="C206" s="762"/>
      <c r="D206" s="763"/>
      <c r="E206" s="771"/>
      <c r="F206" s="772"/>
      <c r="G206" s="766"/>
      <c r="H206" s="773"/>
      <c r="I206" s="768"/>
    </row>
    <row r="207" spans="2:9" ht="30" customHeight="1">
      <c r="B207" s="770"/>
      <c r="C207" s="762"/>
      <c r="D207" s="763"/>
      <c r="E207" s="771"/>
      <c r="F207" s="772"/>
      <c r="G207" s="766"/>
      <c r="H207" s="773"/>
      <c r="I207" s="768"/>
    </row>
    <row r="208" spans="2:9" ht="30" customHeight="1">
      <c r="B208" s="770"/>
      <c r="C208" s="762"/>
      <c r="D208" s="763"/>
      <c r="E208" s="771"/>
      <c r="F208" s="772"/>
      <c r="G208" s="766"/>
      <c r="H208" s="773"/>
      <c r="I208" s="768"/>
    </row>
    <row r="209" spans="2:9" ht="30" customHeight="1">
      <c r="B209" s="770"/>
      <c r="C209" s="762"/>
      <c r="D209" s="763"/>
      <c r="E209" s="771"/>
      <c r="F209" s="772"/>
      <c r="G209" s="766"/>
      <c r="H209" s="773"/>
      <c r="I209" s="768"/>
    </row>
    <row r="210" spans="2:9" ht="30" customHeight="1">
      <c r="B210" s="770"/>
      <c r="C210" s="762"/>
      <c r="D210" s="763"/>
      <c r="E210" s="771"/>
      <c r="F210" s="772"/>
      <c r="G210" s="766"/>
      <c r="H210" s="773"/>
      <c r="I210" s="768"/>
    </row>
    <row r="211" spans="2:9" ht="30" customHeight="1">
      <c r="B211" s="770"/>
      <c r="C211" s="762"/>
      <c r="D211" s="763"/>
      <c r="E211" s="771"/>
      <c r="F211" s="772"/>
      <c r="G211" s="766"/>
      <c r="H211" s="773"/>
      <c r="I211" s="768"/>
    </row>
    <row r="212" spans="2:9" ht="30" customHeight="1">
      <c r="B212" s="770"/>
      <c r="C212" s="762"/>
      <c r="D212" s="763"/>
      <c r="E212" s="771"/>
      <c r="F212" s="772"/>
      <c r="G212" s="766"/>
      <c r="H212" s="773"/>
      <c r="I212" s="768"/>
    </row>
    <row r="213" spans="2:9" ht="30" customHeight="1">
      <c r="B213" s="770"/>
      <c r="C213" s="762"/>
      <c r="D213" s="763"/>
      <c r="E213" s="771"/>
      <c r="F213" s="772"/>
      <c r="G213" s="766"/>
      <c r="H213" s="773"/>
      <c r="I213" s="768"/>
    </row>
    <row r="214" spans="2:9" ht="30" customHeight="1">
      <c r="B214" s="770"/>
      <c r="C214" s="762"/>
      <c r="D214" s="763"/>
      <c r="E214" s="771"/>
      <c r="F214" s="772"/>
      <c r="G214" s="766"/>
      <c r="H214" s="773"/>
      <c r="I214" s="768"/>
    </row>
    <row r="215" spans="2:9" ht="30" customHeight="1">
      <c r="B215" s="770"/>
      <c r="C215" s="762"/>
      <c r="D215" s="763"/>
      <c r="E215" s="771"/>
      <c r="F215" s="772"/>
      <c r="G215" s="766"/>
      <c r="H215" s="773"/>
      <c r="I215" s="768"/>
    </row>
    <row r="216" spans="2:9" ht="30" customHeight="1">
      <c r="B216" s="770"/>
      <c r="C216" s="762"/>
      <c r="D216" s="763"/>
      <c r="E216" s="771"/>
      <c r="F216" s="772"/>
      <c r="G216" s="766"/>
      <c r="H216" s="773"/>
      <c r="I216" s="768"/>
    </row>
    <row r="217" spans="2:9" ht="30" customHeight="1">
      <c r="B217" s="770"/>
      <c r="C217" s="762"/>
      <c r="D217" s="763"/>
      <c r="E217" s="771"/>
      <c r="F217" s="772"/>
      <c r="G217" s="766"/>
      <c r="H217" s="773"/>
      <c r="I217" s="768"/>
    </row>
    <row r="218" spans="2:9" ht="30" customHeight="1">
      <c r="B218" s="770"/>
      <c r="C218" s="762"/>
      <c r="D218" s="763"/>
      <c r="E218" s="771"/>
      <c r="F218" s="772"/>
      <c r="G218" s="766"/>
      <c r="H218" s="773"/>
      <c r="I218" s="768"/>
    </row>
    <row r="219" spans="2:9" ht="30" customHeight="1">
      <c r="B219" s="770"/>
      <c r="C219" s="762"/>
      <c r="D219" s="763"/>
      <c r="E219" s="771"/>
      <c r="F219" s="772"/>
      <c r="G219" s="766"/>
      <c r="H219" s="773"/>
      <c r="I219" s="768"/>
    </row>
    <row r="220" spans="2:9" ht="30" customHeight="1">
      <c r="B220" s="770"/>
      <c r="C220" s="762"/>
      <c r="D220" s="763"/>
      <c r="E220" s="771"/>
      <c r="F220" s="772"/>
      <c r="G220" s="766"/>
      <c r="H220" s="773"/>
      <c r="I220" s="768"/>
    </row>
    <row r="221" spans="2:9" ht="30" customHeight="1">
      <c r="B221" s="770"/>
      <c r="C221" s="762"/>
      <c r="D221" s="763"/>
      <c r="E221" s="771"/>
      <c r="F221" s="772"/>
      <c r="G221" s="766"/>
      <c r="H221" s="773"/>
      <c r="I221" s="768"/>
    </row>
    <row r="222" spans="2:9" ht="30" customHeight="1">
      <c r="B222" s="770"/>
      <c r="C222" s="762"/>
      <c r="D222" s="763"/>
      <c r="E222" s="771"/>
      <c r="F222" s="772"/>
      <c r="G222" s="766"/>
      <c r="H222" s="773"/>
      <c r="I222" s="768"/>
    </row>
    <row r="223" spans="2:9" ht="30" customHeight="1">
      <c r="B223" s="770"/>
      <c r="C223" s="762"/>
      <c r="D223" s="763"/>
      <c r="E223" s="771"/>
      <c r="F223" s="772"/>
      <c r="G223" s="766"/>
      <c r="H223" s="773"/>
      <c r="I223" s="768"/>
    </row>
    <row r="224" spans="2:9" ht="30" customHeight="1">
      <c r="B224" s="770"/>
      <c r="C224" s="762"/>
      <c r="D224" s="763"/>
      <c r="E224" s="771"/>
      <c r="F224" s="772"/>
      <c r="G224" s="766"/>
      <c r="H224" s="773"/>
      <c r="I224" s="768"/>
    </row>
    <row r="225" spans="2:9" ht="30" customHeight="1">
      <c r="B225" s="770"/>
      <c r="C225" s="762"/>
      <c r="D225" s="763"/>
      <c r="E225" s="771"/>
      <c r="F225" s="772"/>
      <c r="G225" s="766"/>
      <c r="H225" s="773"/>
      <c r="I225" s="768"/>
    </row>
    <row r="226" spans="2:9" ht="30" customHeight="1">
      <c r="B226" s="770"/>
      <c r="C226" s="762"/>
      <c r="D226" s="763"/>
      <c r="E226" s="771"/>
      <c r="F226" s="772"/>
      <c r="G226" s="766"/>
      <c r="H226" s="773"/>
      <c r="I226" s="768"/>
    </row>
    <row r="227" spans="2:9" ht="30" customHeight="1">
      <c r="B227" s="770"/>
      <c r="C227" s="762"/>
      <c r="D227" s="763"/>
      <c r="E227" s="771"/>
      <c r="F227" s="772"/>
      <c r="G227" s="766"/>
      <c r="H227" s="773"/>
      <c r="I227" s="768"/>
    </row>
    <row r="228" spans="2:9" ht="30" customHeight="1">
      <c r="B228" s="770"/>
      <c r="C228" s="762"/>
      <c r="D228" s="763"/>
      <c r="E228" s="771"/>
      <c r="F228" s="772"/>
      <c r="G228" s="766"/>
      <c r="H228" s="773"/>
      <c r="I228" s="768"/>
    </row>
    <row r="229" spans="2:9" ht="30" customHeight="1">
      <c r="B229" s="770"/>
      <c r="C229" s="762"/>
      <c r="D229" s="763"/>
      <c r="E229" s="771"/>
      <c r="F229" s="772"/>
      <c r="G229" s="766"/>
      <c r="H229" s="773"/>
      <c r="I229" s="768"/>
    </row>
    <row r="230" spans="2:9" ht="30" customHeight="1">
      <c r="B230" s="770"/>
      <c r="C230" s="762"/>
      <c r="D230" s="763"/>
      <c r="E230" s="771"/>
      <c r="F230" s="772"/>
      <c r="G230" s="766"/>
      <c r="H230" s="773"/>
      <c r="I230" s="768"/>
    </row>
    <row r="231" spans="2:9" ht="30" customHeight="1">
      <c r="B231" s="770"/>
      <c r="C231" s="762"/>
      <c r="D231" s="763"/>
      <c r="E231" s="771"/>
      <c r="F231" s="772"/>
      <c r="G231" s="766"/>
      <c r="H231" s="773"/>
      <c r="I231" s="768"/>
    </row>
    <row r="232" spans="2:9" ht="30" customHeight="1">
      <c r="B232" s="770"/>
      <c r="C232" s="762"/>
      <c r="D232" s="763"/>
      <c r="E232" s="771"/>
      <c r="F232" s="772"/>
      <c r="G232" s="766"/>
      <c r="H232" s="773"/>
      <c r="I232" s="768"/>
    </row>
    <row r="233" spans="2:9" ht="30" customHeight="1">
      <c r="B233" s="770"/>
      <c r="C233" s="762"/>
      <c r="D233" s="763"/>
      <c r="E233" s="771"/>
      <c r="F233" s="772"/>
      <c r="G233" s="766"/>
      <c r="H233" s="773"/>
      <c r="I233" s="768"/>
    </row>
    <row r="234" spans="2:9" ht="30" customHeight="1">
      <c r="B234" s="770"/>
      <c r="C234" s="762"/>
      <c r="D234" s="763"/>
      <c r="E234" s="771"/>
      <c r="F234" s="772"/>
      <c r="G234" s="766"/>
      <c r="H234" s="773"/>
      <c r="I234" s="768"/>
    </row>
    <row r="235" spans="2:9" ht="30" customHeight="1">
      <c r="B235" s="770"/>
      <c r="C235" s="762"/>
      <c r="D235" s="763"/>
      <c r="E235" s="771"/>
      <c r="F235" s="772"/>
      <c r="G235" s="766"/>
      <c r="H235" s="773"/>
      <c r="I235" s="768"/>
    </row>
    <row r="236" spans="2:9" ht="30" customHeight="1">
      <c r="B236" s="770"/>
      <c r="C236" s="762"/>
      <c r="D236" s="763"/>
      <c r="E236" s="771"/>
      <c r="F236" s="772"/>
      <c r="G236" s="766"/>
      <c r="H236" s="773"/>
      <c r="I236" s="768"/>
    </row>
    <row r="237" spans="2:9" ht="30" customHeight="1">
      <c r="B237" s="770"/>
      <c r="C237" s="762"/>
      <c r="D237" s="763"/>
      <c r="E237" s="771"/>
      <c r="F237" s="772"/>
      <c r="G237" s="766"/>
      <c r="H237" s="773"/>
      <c r="I237" s="768"/>
    </row>
    <row r="238" spans="2:9" ht="30" customHeight="1">
      <c r="B238" s="770"/>
      <c r="C238" s="762"/>
      <c r="D238" s="763"/>
      <c r="E238" s="771"/>
      <c r="F238" s="772"/>
      <c r="G238" s="766"/>
      <c r="H238" s="773"/>
      <c r="I238" s="768"/>
    </row>
    <row r="239" spans="2:9" ht="30" customHeight="1">
      <c r="B239" s="770"/>
      <c r="C239" s="762"/>
      <c r="D239" s="763"/>
      <c r="E239" s="771"/>
      <c r="F239" s="772"/>
      <c r="G239" s="766"/>
      <c r="H239" s="773"/>
      <c r="I239" s="768"/>
    </row>
    <row r="240" spans="2:9" ht="30" customHeight="1">
      <c r="B240" s="774"/>
      <c r="C240" s="775"/>
      <c r="D240" s="776"/>
      <c r="E240" s="777"/>
      <c r="F240" s="778"/>
      <c r="G240" s="766"/>
      <c r="H240" s="779"/>
      <c r="I240" s="768"/>
    </row>
    <row r="241" spans="2:9" ht="30" customHeight="1">
      <c r="B241" s="774"/>
      <c r="C241" s="775"/>
      <c r="D241" s="776"/>
      <c r="E241" s="777"/>
      <c r="F241" s="778"/>
      <c r="G241" s="766"/>
      <c r="H241" s="779"/>
      <c r="I241" s="768"/>
    </row>
    <row r="242" spans="2:9" ht="30" customHeight="1">
      <c r="B242" s="774"/>
      <c r="C242" s="775"/>
      <c r="D242" s="776"/>
      <c r="E242" s="777"/>
      <c r="F242" s="778"/>
      <c r="G242" s="766"/>
      <c r="H242" s="779"/>
      <c r="I242" s="768"/>
    </row>
    <row r="243" spans="2:9" ht="30" customHeight="1">
      <c r="B243" s="774"/>
      <c r="C243" s="775"/>
      <c r="D243" s="776"/>
      <c r="E243" s="777"/>
      <c r="F243" s="778"/>
      <c r="G243" s="766"/>
      <c r="H243" s="779"/>
      <c r="I243" s="768"/>
    </row>
    <row r="244" spans="2:9" ht="30" customHeight="1">
      <c r="B244" s="774"/>
      <c r="C244" s="775"/>
      <c r="D244" s="776"/>
      <c r="E244" s="777"/>
      <c r="F244" s="778"/>
      <c r="G244" s="766"/>
      <c r="H244" s="779"/>
      <c r="I244" s="768"/>
    </row>
    <row r="245" spans="2:9" ht="30" customHeight="1">
      <c r="B245" s="774"/>
      <c r="C245" s="775"/>
      <c r="D245" s="776"/>
      <c r="E245" s="777"/>
      <c r="F245" s="778"/>
      <c r="G245" s="766"/>
      <c r="H245" s="779"/>
      <c r="I245" s="768"/>
    </row>
    <row r="246" spans="2:9" ht="30" customHeight="1">
      <c r="B246" s="774"/>
      <c r="C246" s="775"/>
      <c r="D246" s="776"/>
      <c r="E246" s="777"/>
      <c r="F246" s="778"/>
      <c r="G246" s="766"/>
      <c r="H246" s="779"/>
      <c r="I246" s="768"/>
    </row>
    <row r="247" spans="2:9" ht="30" customHeight="1">
      <c r="B247" s="774"/>
      <c r="C247" s="775"/>
      <c r="D247" s="776"/>
      <c r="E247" s="777"/>
      <c r="F247" s="778"/>
      <c r="G247" s="766"/>
      <c r="H247" s="779"/>
      <c r="I247" s="768"/>
    </row>
    <row r="248" spans="2:9" ht="30" customHeight="1">
      <c r="B248" s="774"/>
      <c r="C248" s="775"/>
      <c r="D248" s="776"/>
      <c r="E248" s="777"/>
      <c r="F248" s="778"/>
      <c r="G248" s="766"/>
      <c r="H248" s="779"/>
      <c r="I248" s="768"/>
    </row>
    <row r="249" spans="2:9" ht="30" customHeight="1">
      <c r="B249" s="774"/>
      <c r="C249" s="775"/>
      <c r="D249" s="776"/>
      <c r="E249" s="777"/>
      <c r="F249" s="778"/>
      <c r="G249" s="766"/>
      <c r="H249" s="779"/>
      <c r="I249" s="768"/>
    </row>
    <row r="250" spans="2:9" ht="30" customHeight="1">
      <c r="B250" s="774"/>
      <c r="C250" s="775"/>
      <c r="D250" s="776"/>
      <c r="E250" s="777"/>
      <c r="F250" s="778"/>
      <c r="G250" s="766"/>
      <c r="H250" s="779"/>
      <c r="I250" s="768"/>
    </row>
    <row r="251" spans="2:9" ht="30" customHeight="1">
      <c r="B251" s="774"/>
      <c r="C251" s="775"/>
      <c r="D251" s="776"/>
      <c r="E251" s="777"/>
      <c r="F251" s="778"/>
      <c r="G251" s="766"/>
      <c r="H251" s="779"/>
      <c r="I251" s="768"/>
    </row>
    <row r="252" spans="2:9" ht="30" customHeight="1">
      <c r="B252" s="774"/>
      <c r="C252" s="775"/>
      <c r="D252" s="776"/>
      <c r="E252" s="777"/>
      <c r="F252" s="778"/>
      <c r="G252" s="766"/>
      <c r="H252" s="779"/>
      <c r="I252" s="768"/>
    </row>
    <row r="253" spans="2:9" ht="30" customHeight="1">
      <c r="B253" s="774"/>
      <c r="C253" s="775"/>
      <c r="D253" s="776"/>
      <c r="E253" s="777"/>
      <c r="F253" s="778"/>
      <c r="G253" s="766"/>
      <c r="H253" s="779"/>
      <c r="I253" s="768"/>
    </row>
    <row r="254" spans="2:9" ht="30" customHeight="1">
      <c r="B254" s="774"/>
      <c r="C254" s="775"/>
      <c r="D254" s="776"/>
      <c r="E254" s="777"/>
      <c r="F254" s="778"/>
      <c r="G254" s="766"/>
      <c r="H254" s="779"/>
      <c r="I254" s="768"/>
    </row>
    <row r="255" spans="2:9" ht="30" customHeight="1">
      <c r="B255" s="774"/>
      <c r="C255" s="775"/>
      <c r="D255" s="776"/>
      <c r="E255" s="777"/>
      <c r="F255" s="778"/>
      <c r="G255" s="766"/>
      <c r="H255" s="779"/>
      <c r="I255" s="768"/>
    </row>
    <row r="256" spans="2:9" ht="30" customHeight="1">
      <c r="B256" s="774"/>
      <c r="C256" s="775"/>
      <c r="D256" s="776"/>
      <c r="E256" s="777"/>
      <c r="F256" s="778"/>
      <c r="G256" s="766"/>
      <c r="H256" s="779"/>
      <c r="I256" s="768"/>
    </row>
    <row r="257" spans="2:9" ht="30" customHeight="1">
      <c r="B257" s="774"/>
      <c r="C257" s="775"/>
      <c r="D257" s="776"/>
      <c r="E257" s="777"/>
      <c r="F257" s="778"/>
      <c r="G257" s="766"/>
      <c r="H257" s="779"/>
      <c r="I257" s="768"/>
    </row>
    <row r="258" spans="2:9" ht="30" customHeight="1">
      <c r="B258" s="774"/>
      <c r="C258" s="775"/>
      <c r="D258" s="776"/>
      <c r="E258" s="777"/>
      <c r="F258" s="778"/>
      <c r="G258" s="766"/>
      <c r="H258" s="779"/>
      <c r="I258" s="768"/>
    </row>
    <row r="259" spans="2:9" ht="30" customHeight="1">
      <c r="B259" s="774"/>
      <c r="C259" s="775"/>
      <c r="D259" s="776"/>
      <c r="E259" s="777"/>
      <c r="F259" s="778"/>
      <c r="G259" s="766"/>
      <c r="H259" s="779"/>
      <c r="I259" s="768"/>
    </row>
    <row r="260" spans="2:9" ht="30" customHeight="1">
      <c r="B260" s="774"/>
      <c r="C260" s="775"/>
      <c r="D260" s="776"/>
      <c r="E260" s="777"/>
      <c r="F260" s="778"/>
      <c r="G260" s="766"/>
      <c r="H260" s="779"/>
      <c r="I260" s="768"/>
    </row>
    <row r="261" spans="2:9" ht="30" customHeight="1">
      <c r="B261" s="774"/>
      <c r="C261" s="775"/>
      <c r="D261" s="776"/>
      <c r="E261" s="777"/>
      <c r="F261" s="778"/>
      <c r="G261" s="766"/>
      <c r="H261" s="779"/>
      <c r="I261" s="768"/>
    </row>
    <row r="262" spans="2:9" ht="30" customHeight="1">
      <c r="B262" s="774"/>
      <c r="C262" s="775"/>
      <c r="D262" s="776"/>
      <c r="E262" s="777"/>
      <c r="F262" s="778"/>
      <c r="G262" s="766"/>
      <c r="H262" s="779"/>
      <c r="I262" s="768"/>
    </row>
    <row r="263" spans="2:9" ht="30" customHeight="1">
      <c r="B263" s="774"/>
      <c r="C263" s="775"/>
      <c r="D263" s="776"/>
      <c r="E263" s="777"/>
      <c r="F263" s="778"/>
      <c r="G263" s="766"/>
      <c r="H263" s="779"/>
      <c r="I263" s="768"/>
    </row>
    <row r="264" spans="2:9" ht="30" customHeight="1">
      <c r="B264" s="774"/>
      <c r="C264" s="775"/>
      <c r="D264" s="776"/>
      <c r="E264" s="777"/>
      <c r="F264" s="778"/>
      <c r="G264" s="766"/>
      <c r="H264" s="779"/>
      <c r="I264" s="768"/>
    </row>
    <row r="265" spans="2:9" ht="30" customHeight="1">
      <c r="B265" s="774"/>
      <c r="C265" s="775"/>
      <c r="D265" s="776"/>
      <c r="E265" s="777"/>
      <c r="F265" s="778"/>
      <c r="G265" s="766"/>
      <c r="H265" s="779"/>
      <c r="I265" s="768"/>
    </row>
    <row r="266" spans="2:9" ht="30" customHeight="1">
      <c r="B266" s="774"/>
      <c r="C266" s="775"/>
      <c r="D266" s="776"/>
      <c r="E266" s="777"/>
      <c r="F266" s="778"/>
      <c r="G266" s="766"/>
      <c r="H266" s="779"/>
      <c r="I266" s="768"/>
    </row>
    <row r="267" spans="2:9" ht="30" customHeight="1">
      <c r="B267" s="774"/>
      <c r="C267" s="775"/>
      <c r="D267" s="776"/>
      <c r="E267" s="777"/>
      <c r="F267" s="778"/>
      <c r="G267" s="766"/>
      <c r="H267" s="779"/>
      <c r="I267" s="768"/>
    </row>
    <row r="268" spans="2:9" ht="30" customHeight="1">
      <c r="B268" s="774"/>
      <c r="C268" s="775"/>
      <c r="D268" s="776"/>
      <c r="E268" s="777"/>
      <c r="F268" s="778"/>
      <c r="G268" s="766"/>
      <c r="H268" s="779"/>
      <c r="I268" s="768"/>
    </row>
    <row r="269" spans="2:9" ht="30" customHeight="1">
      <c r="B269" s="774"/>
      <c r="C269" s="775"/>
      <c r="D269" s="776"/>
      <c r="E269" s="777"/>
      <c r="F269" s="778"/>
      <c r="G269" s="766"/>
      <c r="H269" s="779"/>
      <c r="I269" s="768"/>
    </row>
    <row r="270" spans="2:9" ht="30" customHeight="1">
      <c r="B270" s="774"/>
      <c r="C270" s="775"/>
      <c r="D270" s="776"/>
      <c r="E270" s="777"/>
      <c r="F270" s="778"/>
      <c r="G270" s="766"/>
      <c r="H270" s="779"/>
      <c r="I270" s="768"/>
    </row>
    <row r="271" spans="2:9" ht="30" customHeight="1">
      <c r="B271" s="774"/>
      <c r="C271" s="775"/>
      <c r="D271" s="776"/>
      <c r="E271" s="777"/>
      <c r="F271" s="778"/>
      <c r="G271" s="766"/>
      <c r="H271" s="779"/>
      <c r="I271" s="768"/>
    </row>
    <row r="272" spans="2:9" ht="30" customHeight="1">
      <c r="B272" s="774"/>
      <c r="C272" s="775"/>
      <c r="D272" s="776"/>
      <c r="E272" s="777"/>
      <c r="F272" s="778"/>
      <c r="G272" s="766"/>
      <c r="H272" s="779"/>
      <c r="I272" s="768"/>
    </row>
    <row r="273" spans="2:9" ht="30" customHeight="1">
      <c r="B273" s="774"/>
      <c r="C273" s="775"/>
      <c r="D273" s="776"/>
      <c r="E273" s="777"/>
      <c r="F273" s="778"/>
      <c r="G273" s="766"/>
      <c r="H273" s="779"/>
      <c r="I273" s="768"/>
    </row>
    <row r="274" spans="2:9" ht="30" customHeight="1">
      <c r="B274" s="774"/>
      <c r="C274" s="775"/>
      <c r="D274" s="776"/>
      <c r="E274" s="777"/>
      <c r="F274" s="778"/>
      <c r="G274" s="766"/>
      <c r="H274" s="779"/>
      <c r="I274" s="768"/>
    </row>
    <row r="275" spans="2:9" ht="30" customHeight="1">
      <c r="B275" s="774"/>
      <c r="C275" s="775"/>
      <c r="D275" s="776"/>
      <c r="E275" s="777"/>
      <c r="F275" s="778"/>
      <c r="G275" s="766"/>
      <c r="H275" s="779"/>
      <c r="I275" s="768"/>
    </row>
    <row r="276" spans="2:9" ht="30" customHeight="1">
      <c r="B276" s="774"/>
      <c r="C276" s="775"/>
      <c r="D276" s="776"/>
      <c r="E276" s="777"/>
      <c r="F276" s="778"/>
      <c r="G276" s="766"/>
      <c r="H276" s="779"/>
      <c r="I276" s="768"/>
    </row>
    <row r="277" spans="2:9" ht="30" customHeight="1">
      <c r="B277" s="774"/>
      <c r="C277" s="775"/>
      <c r="D277" s="776"/>
      <c r="E277" s="777"/>
      <c r="F277" s="778"/>
      <c r="G277" s="766"/>
      <c r="H277" s="779"/>
      <c r="I277" s="768"/>
    </row>
    <row r="278" spans="2:9" ht="30" customHeight="1">
      <c r="B278" s="774"/>
      <c r="C278" s="775"/>
      <c r="D278" s="776"/>
      <c r="E278" s="777"/>
      <c r="F278" s="778"/>
      <c r="G278" s="766"/>
      <c r="H278" s="779"/>
      <c r="I278" s="768"/>
    </row>
    <row r="279" spans="2:9" ht="30" customHeight="1">
      <c r="B279" s="774"/>
      <c r="C279" s="775"/>
      <c r="D279" s="776"/>
      <c r="E279" s="777"/>
      <c r="F279" s="778"/>
      <c r="G279" s="766"/>
      <c r="H279" s="779"/>
      <c r="I279" s="768"/>
    </row>
    <row r="280" spans="2:9" ht="30" customHeight="1">
      <c r="B280" s="774"/>
      <c r="C280" s="775"/>
      <c r="D280" s="776"/>
      <c r="E280" s="777"/>
      <c r="F280" s="778"/>
      <c r="G280" s="766"/>
      <c r="H280" s="779"/>
      <c r="I280" s="768"/>
    </row>
    <row r="281" spans="2:9" ht="30" customHeight="1">
      <c r="B281" s="774"/>
      <c r="C281" s="775"/>
      <c r="D281" s="776"/>
      <c r="E281" s="777"/>
      <c r="F281" s="778"/>
      <c r="G281" s="766"/>
      <c r="H281" s="779"/>
      <c r="I281" s="768"/>
    </row>
    <row r="282" spans="2:9" ht="30" customHeight="1">
      <c r="B282" s="774"/>
      <c r="C282" s="775"/>
      <c r="D282" s="776"/>
      <c r="E282" s="777"/>
      <c r="F282" s="778"/>
      <c r="G282" s="766"/>
      <c r="H282" s="779"/>
      <c r="I282" s="768"/>
    </row>
    <row r="283" spans="2:9" ht="30" customHeight="1">
      <c r="B283" s="774"/>
      <c r="C283" s="775"/>
      <c r="D283" s="776"/>
      <c r="E283" s="777"/>
      <c r="F283" s="778"/>
      <c r="G283" s="766"/>
      <c r="H283" s="779"/>
      <c r="I283" s="768"/>
    </row>
    <row r="284" spans="2:9" ht="30" customHeight="1">
      <c r="B284" s="774"/>
      <c r="C284" s="775"/>
      <c r="D284" s="776"/>
      <c r="E284" s="777"/>
      <c r="F284" s="778"/>
      <c r="G284" s="766"/>
      <c r="H284" s="779"/>
      <c r="I284" s="768"/>
    </row>
    <row r="285" spans="2:9" ht="30" customHeight="1">
      <c r="B285" s="774"/>
      <c r="C285" s="775"/>
      <c r="D285" s="776"/>
      <c r="E285" s="777"/>
      <c r="F285" s="778"/>
      <c r="G285" s="766"/>
      <c r="H285" s="779"/>
      <c r="I285" s="768"/>
    </row>
    <row r="286" spans="2:9" ht="30" customHeight="1">
      <c r="B286" s="774"/>
      <c r="C286" s="775"/>
      <c r="D286" s="776"/>
      <c r="E286" s="777"/>
      <c r="F286" s="778"/>
      <c r="G286" s="766"/>
      <c r="H286" s="779"/>
      <c r="I286" s="768"/>
    </row>
    <row r="287" spans="2:9" ht="30" customHeight="1">
      <c r="B287" s="774"/>
      <c r="C287" s="775"/>
      <c r="D287" s="776"/>
      <c r="E287" s="777"/>
      <c r="F287" s="778"/>
      <c r="G287" s="766"/>
      <c r="H287" s="779"/>
      <c r="I287" s="768"/>
    </row>
    <row r="288" spans="2:9" ht="30" customHeight="1">
      <c r="B288" s="774"/>
      <c r="C288" s="775"/>
      <c r="D288" s="776"/>
      <c r="E288" s="777"/>
      <c r="F288" s="778"/>
      <c r="G288" s="766"/>
      <c r="H288" s="779"/>
      <c r="I288" s="768"/>
    </row>
    <row r="289" spans="2:9" ht="30" customHeight="1">
      <c r="B289" s="774"/>
      <c r="C289" s="775"/>
      <c r="D289" s="776"/>
      <c r="E289" s="777"/>
      <c r="F289" s="778"/>
      <c r="G289" s="766"/>
      <c r="H289" s="779"/>
      <c r="I289" s="768"/>
    </row>
    <row r="290" spans="2:9" ht="30" customHeight="1">
      <c r="B290" s="774"/>
      <c r="C290" s="775"/>
      <c r="D290" s="776"/>
      <c r="E290" s="777"/>
      <c r="F290" s="778"/>
      <c r="G290" s="766"/>
      <c r="H290" s="779"/>
      <c r="I290" s="768"/>
    </row>
    <row r="291" spans="2:9" ht="30" customHeight="1">
      <c r="B291" s="774"/>
      <c r="C291" s="775"/>
      <c r="D291" s="776"/>
      <c r="E291" s="777"/>
      <c r="F291" s="778"/>
      <c r="G291" s="766"/>
      <c r="H291" s="779"/>
      <c r="I291" s="768"/>
    </row>
    <row r="292" spans="2:9" ht="30" customHeight="1">
      <c r="B292" s="774"/>
      <c r="C292" s="775"/>
      <c r="D292" s="776"/>
      <c r="E292" s="777"/>
      <c r="F292" s="778"/>
      <c r="G292" s="766"/>
      <c r="H292" s="779"/>
      <c r="I292" s="768"/>
    </row>
    <row r="293" spans="2:9" ht="30" customHeight="1">
      <c r="B293" s="774"/>
      <c r="C293" s="775"/>
      <c r="D293" s="776"/>
      <c r="E293" s="777"/>
      <c r="F293" s="778"/>
      <c r="G293" s="766"/>
      <c r="H293" s="779"/>
      <c r="I293" s="768"/>
    </row>
    <row r="294" spans="2:9" ht="30" customHeight="1">
      <c r="B294" s="774"/>
      <c r="C294" s="775"/>
      <c r="D294" s="776"/>
      <c r="E294" s="777"/>
      <c r="F294" s="778"/>
      <c r="G294" s="766"/>
      <c r="H294" s="779"/>
      <c r="I294" s="768"/>
    </row>
    <row r="295" spans="2:9" ht="30" customHeight="1">
      <c r="B295" s="774"/>
      <c r="C295" s="775"/>
      <c r="D295" s="776"/>
      <c r="E295" s="777"/>
      <c r="F295" s="778"/>
      <c r="G295" s="766"/>
      <c r="H295" s="779"/>
      <c r="I295" s="768"/>
    </row>
    <row r="296" spans="2:9" ht="30" customHeight="1">
      <c r="B296" s="774"/>
      <c r="C296" s="775"/>
      <c r="D296" s="776"/>
      <c r="E296" s="777"/>
      <c r="F296" s="778"/>
      <c r="G296" s="766"/>
      <c r="H296" s="779"/>
      <c r="I296" s="768"/>
    </row>
    <row r="297" spans="2:9" ht="30" customHeight="1">
      <c r="B297" s="774"/>
      <c r="C297" s="775"/>
      <c r="D297" s="776"/>
      <c r="E297" s="777"/>
      <c r="F297" s="778"/>
      <c r="G297" s="766"/>
      <c r="H297" s="779"/>
      <c r="I297" s="768"/>
    </row>
    <row r="298" spans="2:9" ht="30" customHeight="1">
      <c r="B298" s="774"/>
      <c r="C298" s="775"/>
      <c r="D298" s="776"/>
      <c r="E298" s="777"/>
      <c r="F298" s="778"/>
      <c r="G298" s="766"/>
      <c r="H298" s="779"/>
      <c r="I298" s="768"/>
    </row>
    <row r="299" spans="2:9" ht="30" customHeight="1">
      <c r="B299" s="774"/>
      <c r="C299" s="775"/>
      <c r="D299" s="776"/>
      <c r="E299" s="777"/>
      <c r="F299" s="778"/>
      <c r="G299" s="766"/>
      <c r="H299" s="779"/>
      <c r="I299" s="768"/>
    </row>
    <row r="300" spans="2:9" ht="30" customHeight="1">
      <c r="B300" s="774"/>
      <c r="C300" s="775"/>
      <c r="D300" s="776"/>
      <c r="E300" s="777"/>
      <c r="F300" s="778"/>
      <c r="G300" s="766"/>
      <c r="H300" s="779"/>
      <c r="I300" s="768"/>
    </row>
    <row r="301" spans="2:9" ht="30" customHeight="1">
      <c r="B301" s="774"/>
      <c r="C301" s="775"/>
      <c r="D301" s="776"/>
      <c r="E301" s="777"/>
      <c r="F301" s="778"/>
      <c r="G301" s="766"/>
      <c r="H301" s="779"/>
      <c r="I301" s="768"/>
    </row>
    <row r="302" spans="2:9" ht="30" customHeight="1">
      <c r="B302" s="774"/>
      <c r="C302" s="775"/>
      <c r="D302" s="776"/>
      <c r="E302" s="777"/>
      <c r="F302" s="778"/>
      <c r="G302" s="766"/>
      <c r="H302" s="779"/>
      <c r="I302" s="768"/>
    </row>
    <row r="303" spans="2:9" ht="30" customHeight="1">
      <c r="B303" s="774"/>
      <c r="C303" s="775"/>
      <c r="D303" s="776"/>
      <c r="E303" s="777"/>
      <c r="F303" s="778"/>
      <c r="G303" s="766"/>
      <c r="H303" s="779"/>
      <c r="I303" s="768"/>
    </row>
    <row r="304" spans="2:9" ht="30" customHeight="1" thickBot="1">
      <c r="B304" s="780"/>
      <c r="C304" s="781"/>
      <c r="D304" s="782"/>
      <c r="E304" s="783"/>
      <c r="F304" s="784"/>
      <c r="G304" s="766"/>
      <c r="H304" s="785"/>
      <c r="I304" s="786"/>
    </row>
    <row r="305" spans="1:9" ht="30.75" customHeight="1" thickTop="1" thickBot="1">
      <c r="B305" s="443"/>
      <c r="C305" s="887" t="s">
        <v>189</v>
      </c>
      <c r="D305" s="487">
        <f>SUM(D11:D304)</f>
        <v>192</v>
      </c>
      <c r="E305" s="884"/>
      <c r="F305" s="885"/>
      <c r="G305" s="886" t="s">
        <v>190</v>
      </c>
      <c r="H305" s="446">
        <f>IFERROR(SUM(H11:H304)/D305,"")</f>
        <v>5.34375</v>
      </c>
      <c r="I305" s="532"/>
    </row>
    <row r="306" spans="1:9" ht="20.25" customHeight="1" thickTop="1">
      <c r="B306" s="444"/>
    </row>
    <row r="307" spans="1:9" ht="20.25" customHeight="1">
      <c r="B307" s="496" t="s">
        <v>110</v>
      </c>
    </row>
    <row r="308" spans="1:9" ht="20.25" customHeight="1">
      <c r="B308" s="445"/>
    </row>
    <row r="309" spans="1:9" ht="20.25" customHeight="1">
      <c r="A309" s="445"/>
      <c r="B309" s="445"/>
    </row>
    <row r="310" spans="1:9" ht="20.25" customHeight="1">
      <c r="A310" s="445"/>
    </row>
    <row r="311" spans="1:9" ht="20.25" customHeight="1">
      <c r="A311" s="445"/>
    </row>
    <row r="312" spans="1:9" ht="20.25" customHeight="1">
      <c r="A312" s="445"/>
    </row>
    <row r="313" spans="1:9" ht="20.25" customHeight="1"/>
    <row r="314" spans="1:9" ht="20.25" customHeight="1">
      <c r="A314" s="445"/>
    </row>
    <row r="315" spans="1:9" ht="20.25" customHeight="1">
      <c r="A315" s="445"/>
      <c r="B315" s="445"/>
    </row>
    <row r="316" spans="1:9" ht="20.25" customHeight="1">
      <c r="A316" s="445"/>
      <c r="B316" s="445"/>
    </row>
    <row r="317" spans="1:9" ht="20.25" customHeight="1">
      <c r="A317" s="445"/>
      <c r="B317" s="445"/>
    </row>
    <row r="318" spans="1:9" ht="20.25" customHeight="1">
      <c r="A318" s="445"/>
      <c r="B318" s="445"/>
    </row>
    <row r="319" spans="1:9" ht="20.25" customHeight="1">
      <c r="A319" s="445"/>
      <c r="B319" s="445"/>
    </row>
    <row r="320" spans="1:9" ht="20.25" customHeight="1">
      <c r="A320" s="445"/>
      <c r="B320" s="445"/>
    </row>
    <row r="321" spans="1:2" ht="20.25" customHeight="1">
      <c r="A321" s="445"/>
      <c r="B321" s="445"/>
    </row>
    <row r="322" spans="1:2" ht="20.25" customHeight="1">
      <c r="A322" s="445"/>
      <c r="B322" s="445"/>
    </row>
    <row r="323" spans="1:2" ht="20.25" customHeight="1"/>
    <row r="324" spans="1:2" ht="20.25" customHeight="1"/>
    <row r="325" spans="1:2" ht="20.25" customHeight="1"/>
    <row r="326" spans="1:2" ht="20.25" customHeight="1"/>
    <row r="327" spans="1:2" ht="20.25" customHeight="1"/>
    <row r="328" spans="1:2" ht="20.25" customHeight="1"/>
    <row r="329" spans="1:2" ht="20.25" customHeight="1"/>
  </sheetData>
  <protectedRanges>
    <protectedRange sqref="B11:H304" name="výběr aktivit"/>
    <protectedRange sqref="F7" name="školní rok"/>
    <protectedRange sqref="D1:E1 B2:B3" name="Oblast3"/>
    <protectedRange sqref="B1" name="RED IZO"/>
    <protectedRange sqref="G8:H9" name="počet žáků_1"/>
  </protectedRanges>
  <conditionalFormatting sqref="E11:E304">
    <cfRule type="expression" dxfId="21" priority="1">
      <formula>$D11:$D304&gt;1</formula>
    </cfRule>
  </conditionalFormatting>
  <dataValidations count="17">
    <dataValidation type="whole" operator="greaterThan" allowBlank="1" showInputMessage="1" showErrorMessage="1" errorTitle="Zadejte celé číslo!" error="Zadaná hodnota musí být celé číslo." promptTitle="Četnost" prompt="Vyplňte kolikrát konkrétní aktivita proběhla ve sledovaném školním roce._x000a_" sqref="D11:D304">
      <formula1>0</formula1>
    </dataValidation>
    <dataValidation type="textLength" operator="equal" allowBlank="1" showInputMessage="1" showErrorMessage="1" errorTitle="Nic nevpisujte!" error="Buňka obsahuje vzorec._x000a_" promptTitle="Nevyplňujte" prompt="Buňka obsahuje vzorec!" sqref="H305">
      <formula1>0</formula1>
    </dataValidation>
    <dataValidation type="whole" operator="greaterThanOrEqual" allowBlank="1" showInputMessage="1" showErrorMessage="1" errorTitle="Zadejte celé číslo." error="Zadaná hodnota musí být celé číslo." promptTitle="Vyplňte" prompt="počet zúčastněných, kteří se uvedené akce zúčastnili." sqref="H11:H304">
      <formula1>0</formula1>
    </dataValidation>
    <dataValidation allowBlank="1" showInputMessage="1" showErrorMessage="1" promptTitle="Počet zúč. žáků nebo studentů" prompt="Pokud zadáte aktivitu jako 1, uveďte počet zúčastněných na této 1 akt._x000a_Pokud se aktivita opakovala vícekrát se stejnými účastníky, uveďte počet osob přihlášených na akci (nesčítejte). Pokud se aktivita opakovala, ale účastníci  byli různí, osoby sečtěte." sqref="H10"/>
    <dataValidation allowBlank="1" showInputMessage="1" showErrorMessage="1" promptTitle="Četnost" prompt="Aktivitu můžete zadat jako 1 nebo jako číslo vyjadřující součet stejných aktivit, konají-li se vícekrát za sledované období." sqref="D10"/>
    <dataValidation type="textLength" operator="equal" allowBlank="1" showInputMessage="1" showErrorMessage="1" errorTitle="Nic nevpisovat!" promptTitle="Nic nevpisovat:" prompt="Buňky se vyplňují automaticky." sqref="A3:C5 G2:H2 A1:E2">
      <formula1>0</formula1>
    </dataValidation>
    <dataValidation type="textLength" operator="equal" allowBlank="1" showInputMessage="1" showErrorMessage="1" errorTitle="Zde je zadán VZOREC" error="Zde je zadán VZOREC_x000a_NIC nevpisovat!!!_x000a_" sqref="F4:F5 G3:G5">
      <formula1>0</formula1>
    </dataValidation>
    <dataValidation type="textLength" operator="equal" allowBlank="1" showInputMessage="1" showErrorMessage="1" errorTitle="Nic nevpisujte!" error="Buňka obsahuje vzorec." promptTitle="Nevyplňujte." prompt="Počty žáků nebo studentů se automaticky doplní po vyplnění těchto počtů na listu ID.ORG" sqref="G8:G9">
      <formula1>0</formula1>
    </dataValidation>
    <dataValidation type="textLength" operator="equal" allowBlank="1" showInputMessage="1" showErrorMessage="1" errorTitle="Nic nevpisovat!" error="Buňka obsahuje vzorec." promptTitle="Nevyplňujte." prompt="Buňky se automaticky vyplňují po vyplnění sledovaného školního roku v listu ID.ORG." sqref="F7:H7">
      <formula1>0</formula1>
    </dataValidation>
    <dataValidation allowBlank="1" showInputMessage="1" showErrorMessage="1" promptTitle="Vyplňte" prompt="Název akce realizované v průběhu daného školního roku." sqref="C11:C304"/>
    <dataValidation type="textLength" operator="equal" allowBlank="1" showInputMessage="1" showErrorMessage="1" errorTitle="Nic nevpisujte!" error="Buňka obsahuje vzorec._x000a_" promptTitle="Nevyplňujte" prompt="Buňka obsahuje vzorec." sqref="D305">
      <formula1>0</formula1>
    </dataValidation>
    <dataValidation type="textLength" operator="equal" allowBlank="1" showInputMessage="1" showErrorMessage="1" errorTitle="Nic nevpisujte!" error="Buňka obsahuje vzorec." promptTitle="Nevplňujte." prompt="Počty žáků nebo studentů se automaticky doplní po vyplnění těchto počtů na listu ID.ORG" sqref="H8:H9">
      <formula1>0</formula1>
    </dataValidation>
    <dataValidation operator="equal" allowBlank="1" showErrorMessage="1" errorTitle="Nic nevpisovat!" promptTitle="Nic nevpisovat:" prompt="Buňky se vyplňují automaticky po výběru RED IZO." sqref="F2"/>
    <dataValidation operator="equal" allowBlank="1" showInputMessage="1" showErrorMessage="1" errorTitle="Nic nevpisovat!" promptTitle="Nic nevpisovat:" prompt="Buňky se vyplňují automaticky." sqref="F2"/>
    <dataValidation allowBlank="1" showInputMessage="1" showErrorMessage="1" promptTitle="Žáci/studenti" prompt="v případě, že četnost aktivity bude větší než 1, vyberte z nabídky v roletce, zdali se jednalo o stejné nebo různé žáky/studenty, kteří se dané aktivity zúčastnili. (Př. Kroužek - opakuje se, žáci stejní, Zprostř.certifikátů - opakuje se, žáci různí)" sqref="E10"/>
    <dataValidation allowBlank="1" showErrorMessage="1" sqref="E305:G305"/>
    <dataValidation allowBlank="1" showInputMessage="1" showErrorMessage="1" promptTitle="Do poznámky" prompt="uveďte jakoukoli důležitou informaci, kterou nebylo možno uvést jinde v tabulce. Zde je také možné vepisovat datum (data) realizace akce, má-li tento údaj pro školu význam." sqref="I12 I13:I304 I11"/>
  </dataValidations>
  <pageMargins left="0" right="0" top="0" bottom="0" header="0.31496062992125984" footer="0.31496062992125984"/>
  <pageSetup paperSize="9" scale="45" fitToHeight="4" orientation="portrait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 errorTitle="Vyberte časový rozsah akce" error="Vyberte pouze z nabídky" promptTitle="Vyberte z roletky" prompt="druh školy, na kterou má realizovaná aktivita dopad.">
          <x14:formula1>
            <xm:f>Seznamy!$C$4:$C$7</xm:f>
          </x14:formula1>
          <xm:sqref>G11:G304</xm:sqref>
        </x14:dataValidation>
        <x14:dataValidation type="list" allowBlank="1" showInputMessage="1" showErrorMessage="1" errorTitle="Vyberte z roletky." error="Nic nevpisujte." promptTitle="Vyberte z roletky" prompt="časový rozsah aktivity. _x000a_půldenní = do 4hod včetně,_x000a_jednodenní = do 8hod včetně, _x000a_vácedenní = více jak 8hod.">
          <x14:formula1>
            <xm:f>Seznamy!$F$5:$F$7</xm:f>
          </x14:formula1>
          <xm:sqref>F11:F304</xm:sqref>
        </x14:dataValidation>
        <x14:dataValidation type="list" allowBlank="1" showInputMessage="1" showErrorMessage="1" promptTitle="vyberte z roletky" prompt="zdali byli účastníci aktivity stejní nebo různí.">
          <x14:formula1>
            <xm:f>Seznamy!$D$33:$D$34</xm:f>
          </x14:formula1>
          <xm:sqref>E11:E304</xm:sqref>
        </x14:dataValidation>
        <x14:dataValidation type="list" allowBlank="1" showInputMessage="1" showErrorMessage="1" errorTitle="Vyberte z roletky." promptTitle="Vyberte z roletky" prompt="druh aktivity v nabídce.">
          <x14:formula1>
            <xm:f>Seznamy!$D$19:$D$30</xm:f>
          </x14:formula1>
          <xm:sqref>B11:B304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pageSetUpPr fitToPage="1"/>
  </sheetPr>
  <dimension ref="A1:AF63"/>
  <sheetViews>
    <sheetView showGridLines="0" showZeros="0" topLeftCell="B49" zoomScale="85" zoomScaleNormal="85" workbookViewId="0">
      <selection activeCell="I52" sqref="I52"/>
    </sheetView>
  </sheetViews>
  <sheetFormatPr defaultColWidth="9.140625" defaultRowHeight="14.25"/>
  <cols>
    <col min="1" max="1" width="11.5703125" style="150" hidden="1" customWidth="1"/>
    <col min="2" max="2" width="31.42578125" style="150" customWidth="1"/>
    <col min="3" max="5" width="15" style="151" customWidth="1"/>
    <col min="6" max="6" width="24.5703125" style="151" customWidth="1"/>
    <col min="7" max="7" width="24.5703125" style="1064" customWidth="1"/>
    <col min="8" max="8" width="13.5703125" style="151" customWidth="1"/>
    <col min="9" max="9" width="14.5703125" style="151" customWidth="1"/>
    <col min="10" max="10" width="13.5703125" style="1064" customWidth="1"/>
    <col min="11" max="11" width="13.5703125" style="151" customWidth="1"/>
    <col min="12" max="12" width="14.140625" style="151" customWidth="1"/>
    <col min="13" max="13" width="13.5703125" style="1064" customWidth="1"/>
    <col min="14" max="14" width="13.5703125" style="151" customWidth="1"/>
    <col min="15" max="15" width="15.140625" style="151" customWidth="1"/>
    <col min="16" max="16" width="13.5703125" style="1064" customWidth="1"/>
    <col min="17" max="17" width="14.140625" style="1064" customWidth="1"/>
    <col min="18" max="18" width="14.140625" style="150" customWidth="1"/>
    <col min="19" max="19" width="14.85546875" style="150" customWidth="1"/>
    <col min="20" max="20" width="15.140625" style="150" customWidth="1"/>
    <col min="21" max="21" width="14.85546875" style="150" customWidth="1"/>
    <col min="22" max="16384" width="9.140625" style="150"/>
  </cols>
  <sheetData>
    <row r="1" spans="1:32" ht="20.100000000000001" customHeight="1">
      <c r="A1" s="171" t="s">
        <v>1</v>
      </c>
      <c r="B1" s="162">
        <f>ID.ORG!C2</f>
        <v>600016684</v>
      </c>
      <c r="C1" s="163" t="s">
        <v>2</v>
      </c>
      <c r="D1" s="163"/>
      <c r="E1" s="164">
        <f>IFERROR(ID.ORG!E2,"")</f>
        <v>62331582</v>
      </c>
      <c r="F1" s="164"/>
      <c r="G1" s="1060"/>
      <c r="H1" s="153"/>
      <c r="I1" s="153"/>
      <c r="J1" s="1061"/>
      <c r="M1" s="1062"/>
      <c r="N1" s="1063"/>
      <c r="O1" s="1063"/>
      <c r="P1" s="1062"/>
    </row>
    <row r="2" spans="1:32" ht="41.1" customHeight="1">
      <c r="A2" s="172" t="s">
        <v>3</v>
      </c>
      <c r="B2" s="169" t="str">
        <f>IFERROR(ID.ORG!C3,"")</f>
        <v>Gymnázium, Havířov-Podlesí, příspěvková organizace</v>
      </c>
      <c r="C2" s="166"/>
      <c r="D2" s="166"/>
      <c r="E2" s="186"/>
      <c r="F2" s="186"/>
      <c r="G2" s="1065"/>
      <c r="H2" s="1066"/>
      <c r="I2" s="1066"/>
      <c r="J2" s="1066"/>
      <c r="K2" s="152"/>
      <c r="L2" s="152"/>
      <c r="M2" s="1067"/>
      <c r="N2" s="1068"/>
      <c r="O2" s="1068"/>
      <c r="P2" s="1067"/>
    </row>
    <row r="3" spans="1:32" ht="20.100000000000001" customHeight="1">
      <c r="A3" s="1069"/>
      <c r="B3" s="243">
        <f>IFERROR(ID.ORG!C4,"")</f>
        <v>0</v>
      </c>
      <c r="C3" s="244"/>
      <c r="D3" s="244"/>
      <c r="E3" s="150"/>
      <c r="F3" s="150"/>
      <c r="G3" s="185"/>
      <c r="H3" s="1070"/>
      <c r="I3" s="1070"/>
      <c r="J3" s="1066"/>
      <c r="R3" s="151"/>
      <c r="S3" s="151"/>
    </row>
    <row r="4" spans="1:32" ht="20.100000000000001" customHeight="1">
      <c r="A4" s="483" t="s">
        <v>4</v>
      </c>
      <c r="B4" s="243">
        <f>IFERROR(ID.ORG!D4,"")</f>
        <v>0</v>
      </c>
      <c r="C4" s="244"/>
      <c r="D4" s="244"/>
      <c r="E4" s="150"/>
      <c r="F4" s="150"/>
      <c r="G4" s="185"/>
      <c r="R4" s="151"/>
      <c r="S4" s="151"/>
    </row>
    <row r="5" spans="1:32" ht="20.100000000000001" customHeight="1">
      <c r="A5" s="483"/>
      <c r="B5" s="243">
        <f>IFERROR(ID.ORG!E4,"")</f>
        <v>0</v>
      </c>
      <c r="C5" s="244"/>
      <c r="D5" s="244"/>
      <c r="E5" s="150"/>
      <c r="F5" s="150"/>
      <c r="G5" s="185"/>
      <c r="S5" s="151"/>
    </row>
    <row r="6" spans="1:32" ht="39.950000000000003" customHeight="1" thickBot="1">
      <c r="B6" s="992" t="s">
        <v>21</v>
      </c>
      <c r="F6" s="1071" t="s">
        <v>191</v>
      </c>
    </row>
    <row r="7" spans="1:32" ht="39.950000000000003" customHeight="1" thickBot="1">
      <c r="B7" s="1072"/>
      <c r="C7" s="995"/>
      <c r="D7" s="995"/>
      <c r="E7" s="1073"/>
      <c r="F7" s="1073"/>
      <c r="G7" s="1074"/>
      <c r="H7" s="204" t="s">
        <v>5</v>
      </c>
      <c r="I7" s="1075" t="str">
        <f>ID.ORG!C5</f>
        <v>2022/2023</v>
      </c>
      <c r="J7" s="173">
        <f>IFERROR(VLOOKUP($I$7,Seznamy!$F$13:$H$18,2,0),"")</f>
        <v>44805</v>
      </c>
      <c r="K7" s="205">
        <f>IFERROR(VLOOKUP($I$7,Seznamy!$F$13:$H$18,3,0),"")</f>
        <v>45169</v>
      </c>
      <c r="L7" s="1076"/>
      <c r="M7" s="150"/>
      <c r="N7" s="150"/>
      <c r="O7" s="150"/>
      <c r="P7" s="150"/>
      <c r="Q7" s="150"/>
    </row>
    <row r="8" spans="1:32" ht="39.950000000000003" customHeight="1">
      <c r="B8" s="192"/>
      <c r="C8" s="193"/>
      <c r="D8" s="193"/>
      <c r="E8" s="1077"/>
      <c r="F8" s="1077"/>
      <c r="G8" s="1078"/>
      <c r="H8" s="1079"/>
      <c r="I8" s="1080"/>
      <c r="J8" s="1081" t="s">
        <v>32</v>
      </c>
      <c r="K8" s="1082">
        <f>ID.ORG!C6</f>
        <v>400</v>
      </c>
      <c r="L8" s="1076"/>
      <c r="M8" s="150"/>
      <c r="N8" s="150"/>
      <c r="O8" s="150"/>
      <c r="P8" s="150"/>
      <c r="Q8" s="150"/>
    </row>
    <row r="9" spans="1:32" ht="39.950000000000003" customHeight="1">
      <c r="B9" s="1083"/>
      <c r="C9" s="1084"/>
      <c r="D9" s="1084"/>
      <c r="E9" s="1085"/>
      <c r="F9" s="1085"/>
      <c r="G9" s="1086"/>
      <c r="H9" s="1087"/>
      <c r="I9" s="1088"/>
      <c r="J9" s="1089" t="s">
        <v>33</v>
      </c>
      <c r="K9" s="1090">
        <f>ID.ORG!C7</f>
        <v>0</v>
      </c>
      <c r="L9" s="1076"/>
      <c r="M9" s="150"/>
      <c r="N9" s="150"/>
      <c r="O9" s="150"/>
      <c r="P9" s="150"/>
      <c r="Q9" s="150"/>
    </row>
    <row r="10" spans="1:32" ht="39.950000000000003" customHeight="1" thickBot="1">
      <c r="B10" s="1091"/>
      <c r="C10" s="1092"/>
      <c r="D10" s="1092"/>
      <c r="E10" s="1093"/>
      <c r="F10" s="1093"/>
      <c r="G10" s="1094"/>
      <c r="H10" s="1095"/>
      <c r="I10" s="1096"/>
      <c r="J10" s="1097" t="s">
        <v>34</v>
      </c>
      <c r="K10" s="1098">
        <f>SUM(K8:K9)</f>
        <v>400</v>
      </c>
      <c r="L10" s="1076"/>
      <c r="M10" s="150"/>
      <c r="N10" s="150"/>
      <c r="O10" s="150"/>
      <c r="P10" s="150"/>
      <c r="Q10" s="150"/>
    </row>
    <row r="11" spans="1:32" ht="101.1" customHeight="1">
      <c r="B11" s="1099" t="s">
        <v>192</v>
      </c>
      <c r="C11" s="1100" t="s">
        <v>193</v>
      </c>
      <c r="D11" s="1100" t="s">
        <v>194</v>
      </c>
      <c r="E11" s="1101" t="s">
        <v>195</v>
      </c>
      <c r="F11" s="1102" t="s">
        <v>196</v>
      </c>
      <c r="G11" s="1103" t="s">
        <v>197</v>
      </c>
      <c r="H11" s="1104" t="s">
        <v>198</v>
      </c>
      <c r="I11" s="1105" t="s">
        <v>199</v>
      </c>
      <c r="J11" s="1106" t="s">
        <v>200</v>
      </c>
      <c r="K11" s="1107" t="s">
        <v>201</v>
      </c>
      <c r="L11" s="1108" t="s">
        <v>202</v>
      </c>
      <c r="M11" s="1109" t="s">
        <v>203</v>
      </c>
      <c r="N11" s="1107" t="s">
        <v>204</v>
      </c>
      <c r="O11" s="1108" t="s">
        <v>205</v>
      </c>
      <c r="P11" s="1109" t="s">
        <v>206</v>
      </c>
      <c r="Q11" s="1107" t="s">
        <v>207</v>
      </c>
      <c r="R11" s="1110" t="s">
        <v>208</v>
      </c>
      <c r="S11" s="1106" t="s">
        <v>209</v>
      </c>
      <c r="T11" s="1111" t="s">
        <v>210</v>
      </c>
      <c r="U11" s="1112" t="s">
        <v>30</v>
      </c>
    </row>
    <row r="12" spans="1:32" ht="20.100000000000001" customHeight="1">
      <c r="B12" s="787" t="s">
        <v>2727</v>
      </c>
      <c r="C12" s="788" t="s">
        <v>431</v>
      </c>
      <c r="D12" s="788" t="s">
        <v>450</v>
      </c>
      <c r="E12" s="788" t="s">
        <v>474</v>
      </c>
      <c r="F12" s="789" t="s">
        <v>432</v>
      </c>
      <c r="G12" s="790" t="s">
        <v>466</v>
      </c>
      <c r="H12" s="329"/>
      <c r="I12" s="791"/>
      <c r="J12" s="710"/>
      <c r="K12" s="690">
        <v>3</v>
      </c>
      <c r="L12" s="792">
        <v>2</v>
      </c>
      <c r="M12" s="793"/>
      <c r="N12" s="690"/>
      <c r="O12" s="332"/>
      <c r="P12" s="793"/>
      <c r="Q12" s="695"/>
      <c r="R12" s="794"/>
      <c r="S12" s="795"/>
      <c r="T12" s="796"/>
      <c r="U12" s="796"/>
      <c r="V12" s="1113"/>
      <c r="W12" s="1113"/>
      <c r="X12" s="1113"/>
      <c r="Y12" s="1113"/>
      <c r="Z12" s="1113"/>
      <c r="AA12" s="1113"/>
      <c r="AB12" s="1113"/>
      <c r="AC12" s="1113"/>
      <c r="AD12" s="1113"/>
      <c r="AE12" s="1113"/>
      <c r="AF12" s="1113"/>
    </row>
    <row r="13" spans="1:32" ht="20.100000000000001" customHeight="1">
      <c r="B13" s="787" t="s">
        <v>2728</v>
      </c>
      <c r="C13" s="788" t="s">
        <v>435</v>
      </c>
      <c r="D13" s="788" t="s">
        <v>450</v>
      </c>
      <c r="E13" s="788" t="s">
        <v>474</v>
      </c>
      <c r="F13" s="789" t="s">
        <v>436</v>
      </c>
      <c r="G13" s="789" t="s">
        <v>466</v>
      </c>
      <c r="H13" s="659"/>
      <c r="I13" s="797"/>
      <c r="J13" s="798"/>
      <c r="K13" s="690">
        <v>2</v>
      </c>
      <c r="L13" s="792">
        <v>2</v>
      </c>
      <c r="M13" s="793">
        <v>116</v>
      </c>
      <c r="N13" s="690"/>
      <c r="O13" s="332"/>
      <c r="P13" s="793"/>
      <c r="Q13" s="695"/>
      <c r="R13" s="794"/>
      <c r="S13" s="795"/>
      <c r="T13" s="799"/>
      <c r="U13" s="799"/>
      <c r="V13" s="1113"/>
      <c r="W13" s="1113"/>
      <c r="X13" s="1113"/>
      <c r="Y13" s="1113"/>
      <c r="Z13" s="1113"/>
      <c r="AA13" s="1113"/>
      <c r="AB13" s="1113"/>
      <c r="AC13" s="1113"/>
      <c r="AD13" s="1113"/>
      <c r="AE13" s="1113"/>
      <c r="AF13" s="1113"/>
    </row>
    <row r="14" spans="1:32" ht="20.100000000000001" customHeight="1">
      <c r="B14" s="787" t="s">
        <v>2728</v>
      </c>
      <c r="C14" s="788" t="s">
        <v>435</v>
      </c>
      <c r="D14" s="788" t="s">
        <v>450</v>
      </c>
      <c r="E14" s="788" t="s">
        <v>474</v>
      </c>
      <c r="F14" s="789" t="s">
        <v>436</v>
      </c>
      <c r="G14" s="789" t="s">
        <v>466</v>
      </c>
      <c r="H14" s="659"/>
      <c r="I14" s="797"/>
      <c r="J14" s="798"/>
      <c r="K14" s="690">
        <v>3</v>
      </c>
      <c r="L14" s="792">
        <v>2</v>
      </c>
      <c r="M14" s="793">
        <v>116</v>
      </c>
      <c r="N14" s="690"/>
      <c r="O14" s="332"/>
      <c r="P14" s="793"/>
      <c r="Q14" s="695"/>
      <c r="R14" s="794"/>
      <c r="S14" s="795"/>
      <c r="T14" s="799"/>
      <c r="U14" s="799"/>
      <c r="V14" s="1113"/>
      <c r="W14" s="1113"/>
      <c r="X14" s="1113"/>
      <c r="Y14" s="1113"/>
      <c r="Z14" s="1113"/>
      <c r="AA14" s="1113"/>
      <c r="AB14" s="1113"/>
      <c r="AC14" s="1113"/>
      <c r="AD14" s="1113"/>
      <c r="AE14" s="1113"/>
      <c r="AF14" s="1113"/>
    </row>
    <row r="15" spans="1:32" s="152" customFormat="1" ht="22.5" customHeight="1">
      <c r="B15" s="787" t="s">
        <v>2726</v>
      </c>
      <c r="C15" s="788" t="s">
        <v>431</v>
      </c>
      <c r="D15" s="788" t="s">
        <v>449</v>
      </c>
      <c r="E15" s="788" t="s">
        <v>211</v>
      </c>
      <c r="F15" s="789" t="s">
        <v>432</v>
      </c>
      <c r="G15" s="789" t="s">
        <v>466</v>
      </c>
      <c r="H15" s="659"/>
      <c r="I15" s="797"/>
      <c r="J15" s="798"/>
      <c r="K15" s="690">
        <v>1</v>
      </c>
      <c r="L15" s="792">
        <v>2</v>
      </c>
      <c r="M15" s="793">
        <v>186</v>
      </c>
      <c r="N15" s="690"/>
      <c r="O15" s="332"/>
      <c r="P15" s="793"/>
      <c r="Q15" s="695"/>
      <c r="R15" s="794"/>
      <c r="S15" s="795"/>
      <c r="T15" s="800"/>
      <c r="U15" s="800"/>
    </row>
    <row r="16" spans="1:32" ht="20.100000000000001" customHeight="1">
      <c r="B16" s="787" t="s">
        <v>2726</v>
      </c>
      <c r="C16" s="788" t="s">
        <v>431</v>
      </c>
      <c r="D16" s="788" t="s">
        <v>449</v>
      </c>
      <c r="E16" s="788" t="s">
        <v>211</v>
      </c>
      <c r="F16" s="789" t="s">
        <v>432</v>
      </c>
      <c r="G16" s="789" t="s">
        <v>466</v>
      </c>
      <c r="H16" s="659"/>
      <c r="I16" s="797"/>
      <c r="J16" s="798"/>
      <c r="K16" s="690">
        <v>2</v>
      </c>
      <c r="L16" s="792">
        <v>2</v>
      </c>
      <c r="M16" s="793">
        <v>186</v>
      </c>
      <c r="N16" s="690"/>
      <c r="O16" s="332"/>
      <c r="P16" s="793"/>
      <c r="Q16" s="695"/>
      <c r="R16" s="801"/>
      <c r="S16" s="795"/>
      <c r="T16" s="683"/>
      <c r="U16" s="683"/>
    </row>
    <row r="17" spans="2:21" ht="20.100000000000001" customHeight="1">
      <c r="B17" s="787" t="s">
        <v>2729</v>
      </c>
      <c r="C17" s="788" t="s">
        <v>431</v>
      </c>
      <c r="D17" s="788" t="s">
        <v>449</v>
      </c>
      <c r="E17" s="788" t="s">
        <v>211</v>
      </c>
      <c r="F17" s="789" t="s">
        <v>432</v>
      </c>
      <c r="G17" s="789" t="s">
        <v>466</v>
      </c>
      <c r="H17" s="659"/>
      <c r="I17" s="797"/>
      <c r="J17" s="798"/>
      <c r="K17" s="690">
        <v>1</v>
      </c>
      <c r="L17" s="792">
        <v>1</v>
      </c>
      <c r="M17" s="793">
        <v>102</v>
      </c>
      <c r="N17" s="690"/>
      <c r="O17" s="332"/>
      <c r="P17" s="793"/>
      <c r="Q17" s="695"/>
      <c r="R17" s="801"/>
      <c r="S17" s="795"/>
      <c r="T17" s="683"/>
      <c r="U17" s="683"/>
    </row>
    <row r="18" spans="2:21" ht="20.100000000000001" customHeight="1">
      <c r="B18" s="787" t="s">
        <v>2730</v>
      </c>
      <c r="C18" s="788" t="s">
        <v>431</v>
      </c>
      <c r="D18" s="788" t="s">
        <v>449</v>
      </c>
      <c r="E18" s="788" t="s">
        <v>474</v>
      </c>
      <c r="F18" s="789" t="s">
        <v>432</v>
      </c>
      <c r="G18" s="789" t="s">
        <v>462</v>
      </c>
      <c r="H18" s="659">
        <v>1</v>
      </c>
      <c r="I18" s="797">
        <v>3</v>
      </c>
      <c r="J18" s="798">
        <v>22</v>
      </c>
      <c r="K18" s="690">
        <v>1</v>
      </c>
      <c r="L18" s="792">
        <v>2</v>
      </c>
      <c r="M18" s="793">
        <v>24</v>
      </c>
      <c r="N18" s="690"/>
      <c r="O18" s="332"/>
      <c r="P18" s="793"/>
      <c r="Q18" s="695"/>
      <c r="R18" s="794"/>
      <c r="S18" s="795"/>
      <c r="T18" s="683"/>
      <c r="U18" s="683"/>
    </row>
    <row r="19" spans="2:21" ht="20.100000000000001" customHeight="1">
      <c r="B19" s="787" t="s">
        <v>2730</v>
      </c>
      <c r="C19" s="788" t="s">
        <v>431</v>
      </c>
      <c r="D19" s="788" t="s">
        <v>449</v>
      </c>
      <c r="E19" s="788" t="s">
        <v>474</v>
      </c>
      <c r="F19" s="789" t="s">
        <v>432</v>
      </c>
      <c r="G19" s="789" t="s">
        <v>462</v>
      </c>
      <c r="H19" s="659">
        <v>2</v>
      </c>
      <c r="I19" s="797">
        <v>3</v>
      </c>
      <c r="J19" s="798">
        <v>22</v>
      </c>
      <c r="K19" s="690">
        <v>3</v>
      </c>
      <c r="L19" s="792">
        <v>2</v>
      </c>
      <c r="M19" s="793">
        <v>24</v>
      </c>
      <c r="N19" s="690"/>
      <c r="O19" s="332"/>
      <c r="P19" s="793"/>
      <c r="Q19" s="695"/>
      <c r="R19" s="794"/>
      <c r="S19" s="795"/>
      <c r="T19" s="683"/>
      <c r="U19" s="683"/>
    </row>
    <row r="20" spans="2:21" ht="20.100000000000001" customHeight="1">
      <c r="B20" s="787" t="s">
        <v>2731</v>
      </c>
      <c r="C20" s="788" t="s">
        <v>431</v>
      </c>
      <c r="D20" s="788" t="s">
        <v>449</v>
      </c>
      <c r="E20" s="788" t="s">
        <v>474</v>
      </c>
      <c r="F20" s="789" t="s">
        <v>432</v>
      </c>
      <c r="G20" s="789" t="s">
        <v>462</v>
      </c>
      <c r="H20" s="659">
        <v>1</v>
      </c>
      <c r="I20" s="797">
        <v>1</v>
      </c>
      <c r="J20" s="798">
        <v>2</v>
      </c>
      <c r="K20" s="690">
        <v>3</v>
      </c>
      <c r="L20" s="792">
        <v>1</v>
      </c>
      <c r="M20" s="793">
        <v>4</v>
      </c>
      <c r="N20" s="690"/>
      <c r="O20" s="332"/>
      <c r="P20" s="793"/>
      <c r="Q20" s="695"/>
      <c r="R20" s="794"/>
      <c r="S20" s="795"/>
      <c r="T20" s="683"/>
      <c r="U20" s="683"/>
    </row>
    <row r="21" spans="2:21" ht="20.100000000000001" customHeight="1">
      <c r="B21" s="787" t="s">
        <v>2732</v>
      </c>
      <c r="C21" s="788" t="s">
        <v>431</v>
      </c>
      <c r="D21" s="788" t="s">
        <v>449</v>
      </c>
      <c r="E21" s="788" t="s">
        <v>474</v>
      </c>
      <c r="F21" s="789" t="s">
        <v>436</v>
      </c>
      <c r="G21" s="789" t="s">
        <v>462</v>
      </c>
      <c r="H21" s="659">
        <v>1</v>
      </c>
      <c r="I21" s="797">
        <v>2</v>
      </c>
      <c r="J21" s="798">
        <v>14</v>
      </c>
      <c r="K21" s="690"/>
      <c r="L21" s="792"/>
      <c r="M21" s="793"/>
      <c r="N21" s="690"/>
      <c r="O21" s="332"/>
      <c r="P21" s="793"/>
      <c r="Q21" s="695"/>
      <c r="R21" s="794"/>
      <c r="S21" s="795"/>
      <c r="T21" s="683"/>
      <c r="U21" s="683"/>
    </row>
    <row r="22" spans="2:21" ht="20.100000000000001" customHeight="1">
      <c r="B22" s="787" t="s">
        <v>2733</v>
      </c>
      <c r="C22" s="788" t="s">
        <v>431</v>
      </c>
      <c r="D22" s="788" t="s">
        <v>449</v>
      </c>
      <c r="E22" s="788" t="s">
        <v>474</v>
      </c>
      <c r="F22" s="789" t="s">
        <v>436</v>
      </c>
      <c r="G22" s="789" t="s">
        <v>462</v>
      </c>
      <c r="H22" s="659">
        <v>1</v>
      </c>
      <c r="I22" s="797">
        <v>6</v>
      </c>
      <c r="J22" s="798">
        <v>33</v>
      </c>
      <c r="K22" s="690"/>
      <c r="L22" s="792"/>
      <c r="M22" s="793"/>
      <c r="N22" s="690"/>
      <c r="O22" s="332"/>
      <c r="P22" s="793"/>
      <c r="Q22" s="695"/>
      <c r="R22" s="794"/>
      <c r="S22" s="795"/>
      <c r="T22" s="683"/>
      <c r="U22" s="683"/>
    </row>
    <row r="23" spans="2:21" ht="27.75" customHeight="1">
      <c r="B23" s="787" t="s">
        <v>2759</v>
      </c>
      <c r="C23" s="788" t="s">
        <v>431</v>
      </c>
      <c r="D23" s="788" t="s">
        <v>449</v>
      </c>
      <c r="E23" s="788" t="s">
        <v>474</v>
      </c>
      <c r="F23" s="789" t="s">
        <v>432</v>
      </c>
      <c r="G23" s="789" t="s">
        <v>462</v>
      </c>
      <c r="H23" s="659">
        <v>1</v>
      </c>
      <c r="I23" s="797">
        <v>2</v>
      </c>
      <c r="J23" s="798">
        <v>16</v>
      </c>
      <c r="K23" s="690"/>
      <c r="L23" s="792">
        <v>1</v>
      </c>
      <c r="M23" s="793">
        <v>12</v>
      </c>
      <c r="N23" s="690"/>
      <c r="O23" s="332"/>
      <c r="P23" s="793"/>
      <c r="Q23" s="695"/>
      <c r="R23" s="794"/>
      <c r="S23" s="795"/>
      <c r="T23" s="683"/>
      <c r="U23" s="683"/>
    </row>
    <row r="24" spans="2:21" ht="20.100000000000001" customHeight="1">
      <c r="B24" s="787" t="s">
        <v>2734</v>
      </c>
      <c r="C24" s="788" t="s">
        <v>431</v>
      </c>
      <c r="D24" s="788" t="s">
        <v>449</v>
      </c>
      <c r="E24" s="788" t="s">
        <v>474</v>
      </c>
      <c r="F24" s="789" t="s">
        <v>436</v>
      </c>
      <c r="G24" s="789" t="s">
        <v>462</v>
      </c>
      <c r="H24" s="659">
        <v>1</v>
      </c>
      <c r="I24" s="797">
        <v>1</v>
      </c>
      <c r="J24" s="798">
        <v>6</v>
      </c>
      <c r="K24" s="690"/>
      <c r="L24" s="792"/>
      <c r="M24" s="793"/>
      <c r="N24" s="690"/>
      <c r="O24" s="332"/>
      <c r="P24" s="793"/>
      <c r="Q24" s="695"/>
      <c r="R24" s="794"/>
      <c r="S24" s="795"/>
      <c r="T24" s="683"/>
      <c r="U24" s="683"/>
    </row>
    <row r="25" spans="2:21" ht="20.100000000000001" customHeight="1">
      <c r="B25" s="787" t="s">
        <v>2735</v>
      </c>
      <c r="C25" s="788" t="s">
        <v>431</v>
      </c>
      <c r="D25" s="788" t="s">
        <v>449</v>
      </c>
      <c r="E25" s="788" t="s">
        <v>474</v>
      </c>
      <c r="F25" s="789" t="s">
        <v>432</v>
      </c>
      <c r="G25" s="789" t="s">
        <v>462</v>
      </c>
      <c r="H25" s="659">
        <v>1</v>
      </c>
      <c r="I25" s="797">
        <v>1</v>
      </c>
      <c r="J25" s="798">
        <v>6</v>
      </c>
      <c r="K25" s="690"/>
      <c r="L25" s="792">
        <v>1</v>
      </c>
      <c r="M25" s="793">
        <v>6</v>
      </c>
      <c r="N25" s="690"/>
      <c r="O25" s="332"/>
      <c r="P25" s="793"/>
      <c r="Q25" s="695"/>
      <c r="R25" s="794"/>
      <c r="S25" s="795"/>
      <c r="T25" s="683"/>
      <c r="U25" s="683"/>
    </row>
    <row r="26" spans="2:21" ht="20.100000000000001" customHeight="1">
      <c r="B26" s="787" t="s">
        <v>2737</v>
      </c>
      <c r="C26" s="788" t="s">
        <v>431</v>
      </c>
      <c r="D26" s="788" t="s">
        <v>449</v>
      </c>
      <c r="E26" s="788" t="s">
        <v>474</v>
      </c>
      <c r="F26" s="789" t="s">
        <v>432</v>
      </c>
      <c r="G26" s="789" t="s">
        <v>462</v>
      </c>
      <c r="H26" s="659">
        <v>1</v>
      </c>
      <c r="I26" s="797">
        <v>1</v>
      </c>
      <c r="J26" s="798">
        <v>70702</v>
      </c>
      <c r="K26" s="690"/>
      <c r="L26" s="792"/>
      <c r="M26" s="793"/>
      <c r="N26" s="690"/>
      <c r="O26" s="332"/>
      <c r="P26" s="793"/>
      <c r="Q26" s="695"/>
      <c r="R26" s="794"/>
      <c r="S26" s="795"/>
      <c r="T26" s="683"/>
      <c r="U26" s="683"/>
    </row>
    <row r="27" spans="2:21" ht="20.100000000000001" customHeight="1">
      <c r="B27" s="787" t="s">
        <v>2736</v>
      </c>
      <c r="C27" s="788" t="s">
        <v>431</v>
      </c>
      <c r="D27" s="788" t="s">
        <v>449</v>
      </c>
      <c r="E27" s="788" t="s">
        <v>474</v>
      </c>
      <c r="F27" s="789" t="s">
        <v>432</v>
      </c>
      <c r="G27" s="789" t="s">
        <v>462</v>
      </c>
      <c r="H27" s="659">
        <v>2</v>
      </c>
      <c r="I27" s="797">
        <v>1</v>
      </c>
      <c r="J27" s="798">
        <v>17651</v>
      </c>
      <c r="K27" s="690"/>
      <c r="L27" s="792"/>
      <c r="M27" s="793"/>
      <c r="N27" s="690"/>
      <c r="O27" s="332"/>
      <c r="P27" s="793"/>
      <c r="Q27" s="695"/>
      <c r="R27" s="794"/>
      <c r="S27" s="795"/>
      <c r="T27" s="683"/>
      <c r="U27" s="683"/>
    </row>
    <row r="28" spans="2:21" ht="20.100000000000001" customHeight="1">
      <c r="B28" s="787" t="s">
        <v>2757</v>
      </c>
      <c r="C28" s="788" t="s">
        <v>431</v>
      </c>
      <c r="D28" s="788" t="s">
        <v>450</v>
      </c>
      <c r="E28" s="788" t="s">
        <v>211</v>
      </c>
      <c r="F28" s="789" t="s">
        <v>432</v>
      </c>
      <c r="G28" s="789" t="s">
        <v>466</v>
      </c>
      <c r="H28" s="659"/>
      <c r="I28" s="797"/>
      <c r="J28" s="798"/>
      <c r="K28" s="690">
        <v>1</v>
      </c>
      <c r="L28" s="792">
        <v>1</v>
      </c>
      <c r="M28" s="793">
        <v>16</v>
      </c>
      <c r="N28" s="690"/>
      <c r="O28" s="332"/>
      <c r="P28" s="793"/>
      <c r="Q28" s="695"/>
      <c r="R28" s="794"/>
      <c r="S28" s="795"/>
      <c r="T28" s="683"/>
      <c r="U28" s="683"/>
    </row>
    <row r="29" spans="2:21" ht="25.5" customHeight="1">
      <c r="B29" s="787" t="s">
        <v>2738</v>
      </c>
      <c r="C29" s="788" t="s">
        <v>431</v>
      </c>
      <c r="D29" s="788" t="s">
        <v>449</v>
      </c>
      <c r="E29" s="788" t="s">
        <v>474</v>
      </c>
      <c r="F29" s="789" t="s">
        <v>432</v>
      </c>
      <c r="G29" s="789" t="s">
        <v>462</v>
      </c>
      <c r="H29" s="659">
        <v>3</v>
      </c>
      <c r="I29" s="797">
        <v>1</v>
      </c>
      <c r="J29" s="798">
        <v>16</v>
      </c>
      <c r="K29" s="690"/>
      <c r="L29" s="792"/>
      <c r="M29" s="793"/>
      <c r="N29" s="690"/>
      <c r="O29" s="332"/>
      <c r="P29" s="793"/>
      <c r="Q29" s="695"/>
      <c r="R29" s="794"/>
      <c r="S29" s="795"/>
      <c r="T29" s="683"/>
      <c r="U29" s="683"/>
    </row>
    <row r="30" spans="2:21" ht="29.25" customHeight="1">
      <c r="B30" s="787" t="s">
        <v>2755</v>
      </c>
      <c r="C30" s="788" t="s">
        <v>435</v>
      </c>
      <c r="D30" s="788" t="s">
        <v>450</v>
      </c>
      <c r="E30" s="788" t="s">
        <v>474</v>
      </c>
      <c r="F30" s="789" t="s">
        <v>436</v>
      </c>
      <c r="G30" s="789" t="s">
        <v>466</v>
      </c>
      <c r="H30" s="659">
        <v>2</v>
      </c>
      <c r="I30" s="797">
        <v>9</v>
      </c>
      <c r="J30" s="798"/>
      <c r="K30" s="690"/>
      <c r="L30" s="792"/>
      <c r="M30" s="793"/>
      <c r="N30" s="690"/>
      <c r="O30" s="332"/>
      <c r="P30" s="793"/>
      <c r="Q30" s="695"/>
      <c r="R30" s="794"/>
      <c r="S30" s="795"/>
      <c r="T30" s="683"/>
      <c r="U30" s="683"/>
    </row>
    <row r="31" spans="2:21" ht="35.25" customHeight="1">
      <c r="B31" s="787" t="s">
        <v>2755</v>
      </c>
      <c r="C31" s="788" t="s">
        <v>435</v>
      </c>
      <c r="D31" s="788" t="s">
        <v>450</v>
      </c>
      <c r="E31" s="788" t="s">
        <v>211</v>
      </c>
      <c r="F31" s="789" t="s">
        <v>436</v>
      </c>
      <c r="G31" s="789" t="s">
        <v>466</v>
      </c>
      <c r="H31" s="329">
        <v>1</v>
      </c>
      <c r="I31" s="791">
        <v>7</v>
      </c>
      <c r="J31" s="710"/>
      <c r="K31" s="695"/>
      <c r="L31" s="792"/>
      <c r="M31" s="802"/>
      <c r="N31" s="695"/>
      <c r="O31" s="332"/>
      <c r="P31" s="802"/>
      <c r="Q31" s="695"/>
      <c r="R31" s="794"/>
      <c r="S31" s="795"/>
      <c r="T31" s="683"/>
      <c r="U31" s="683"/>
    </row>
    <row r="32" spans="2:21" ht="29.25" customHeight="1">
      <c r="B32" s="787" t="s">
        <v>2756</v>
      </c>
      <c r="C32" s="788" t="s">
        <v>439</v>
      </c>
      <c r="D32" s="788" t="s">
        <v>449</v>
      </c>
      <c r="E32" s="788" t="s">
        <v>211</v>
      </c>
      <c r="F32" s="789" t="s">
        <v>432</v>
      </c>
      <c r="G32" s="789" t="s">
        <v>462</v>
      </c>
      <c r="H32" s="329">
        <v>2</v>
      </c>
      <c r="I32" s="791">
        <v>1</v>
      </c>
      <c r="J32" s="710">
        <v>16</v>
      </c>
      <c r="K32" s="695"/>
      <c r="L32" s="792">
        <v>12</v>
      </c>
      <c r="M32" s="802"/>
      <c r="N32" s="695"/>
      <c r="O32" s="332"/>
      <c r="P32" s="802"/>
      <c r="Q32" s="695"/>
      <c r="R32" s="794"/>
      <c r="S32" s="795"/>
      <c r="T32" s="683"/>
      <c r="U32" s="683"/>
    </row>
    <row r="33" spans="2:21" ht="28.5" customHeight="1">
      <c r="B33" s="787" t="s">
        <v>2758</v>
      </c>
      <c r="C33" s="788"/>
      <c r="D33" s="788"/>
      <c r="E33" s="788"/>
      <c r="F33" s="789"/>
      <c r="G33" s="789"/>
      <c r="H33" s="329">
        <v>2</v>
      </c>
      <c r="I33" s="791">
        <v>1</v>
      </c>
      <c r="J33" s="710">
        <v>24</v>
      </c>
      <c r="K33" s="695"/>
      <c r="L33" s="792">
        <v>1</v>
      </c>
      <c r="M33" s="802">
        <v>12</v>
      </c>
      <c r="N33" s="695"/>
      <c r="O33" s="332"/>
      <c r="P33" s="802"/>
      <c r="Q33" s="695"/>
      <c r="R33" s="794"/>
      <c r="S33" s="795"/>
      <c r="T33" s="683"/>
      <c r="U33" s="683"/>
    </row>
    <row r="34" spans="2:21" ht="20.100000000000001" customHeight="1">
      <c r="B34" s="787"/>
      <c r="C34" s="788"/>
      <c r="D34" s="788"/>
      <c r="E34" s="788"/>
      <c r="F34" s="789"/>
      <c r="G34" s="789"/>
      <c r="H34" s="329"/>
      <c r="I34" s="791"/>
      <c r="J34" s="710"/>
      <c r="K34" s="695"/>
      <c r="L34" s="792"/>
      <c r="M34" s="802"/>
      <c r="N34" s="695"/>
      <c r="O34" s="332"/>
      <c r="P34" s="802"/>
      <c r="Q34" s="695"/>
      <c r="R34" s="794"/>
      <c r="S34" s="795"/>
      <c r="T34" s="683"/>
      <c r="U34" s="683"/>
    </row>
    <row r="35" spans="2:21" ht="20.100000000000001" customHeight="1">
      <c r="B35" s="787"/>
      <c r="C35" s="788"/>
      <c r="D35" s="788"/>
      <c r="E35" s="788"/>
      <c r="F35" s="789"/>
      <c r="G35" s="789"/>
      <c r="H35" s="329"/>
      <c r="I35" s="791"/>
      <c r="J35" s="710"/>
      <c r="K35" s="695"/>
      <c r="L35" s="792"/>
      <c r="M35" s="802"/>
      <c r="N35" s="695"/>
      <c r="O35" s="332"/>
      <c r="P35" s="802"/>
      <c r="Q35" s="695"/>
      <c r="R35" s="794"/>
      <c r="S35" s="795"/>
      <c r="T35" s="683"/>
      <c r="U35" s="683"/>
    </row>
    <row r="36" spans="2:21" ht="20.100000000000001" customHeight="1">
      <c r="B36" s="787"/>
      <c r="C36" s="788"/>
      <c r="D36" s="788"/>
      <c r="E36" s="788"/>
      <c r="F36" s="789"/>
      <c r="G36" s="789"/>
      <c r="H36" s="329"/>
      <c r="I36" s="791"/>
      <c r="J36" s="710"/>
      <c r="K36" s="695"/>
      <c r="L36" s="792"/>
      <c r="M36" s="802"/>
      <c r="N36" s="695"/>
      <c r="O36" s="332"/>
      <c r="P36" s="802"/>
      <c r="Q36" s="695"/>
      <c r="R36" s="794"/>
      <c r="S36" s="795"/>
      <c r="T36" s="683"/>
      <c r="U36" s="683"/>
    </row>
    <row r="37" spans="2:21" ht="20.100000000000001" customHeight="1">
      <c r="B37" s="787"/>
      <c r="C37" s="788"/>
      <c r="D37" s="788"/>
      <c r="E37" s="788"/>
      <c r="F37" s="789"/>
      <c r="G37" s="789"/>
      <c r="H37" s="329"/>
      <c r="I37" s="791"/>
      <c r="J37" s="710"/>
      <c r="K37" s="695"/>
      <c r="L37" s="792"/>
      <c r="M37" s="802"/>
      <c r="N37" s="695"/>
      <c r="O37" s="332"/>
      <c r="P37" s="802"/>
      <c r="Q37" s="695"/>
      <c r="R37" s="794"/>
      <c r="S37" s="795"/>
      <c r="T37" s="683"/>
      <c r="U37" s="683"/>
    </row>
    <row r="38" spans="2:21" ht="20.100000000000001" customHeight="1">
      <c r="B38" s="787"/>
      <c r="C38" s="788"/>
      <c r="D38" s="788"/>
      <c r="E38" s="788"/>
      <c r="F38" s="789"/>
      <c r="G38" s="789"/>
      <c r="H38" s="329"/>
      <c r="I38" s="791"/>
      <c r="J38" s="710"/>
      <c r="K38" s="695"/>
      <c r="L38" s="792"/>
      <c r="M38" s="802"/>
      <c r="N38" s="695"/>
      <c r="O38" s="332"/>
      <c r="P38" s="802"/>
      <c r="Q38" s="695"/>
      <c r="R38" s="794"/>
      <c r="S38" s="795"/>
      <c r="T38" s="683"/>
      <c r="U38" s="683"/>
    </row>
    <row r="39" spans="2:21" ht="20.100000000000001" customHeight="1">
      <c r="B39" s="787"/>
      <c r="C39" s="788"/>
      <c r="D39" s="788"/>
      <c r="E39" s="788"/>
      <c r="F39" s="789"/>
      <c r="G39" s="789"/>
      <c r="H39" s="329"/>
      <c r="I39" s="791"/>
      <c r="J39" s="710"/>
      <c r="K39" s="695"/>
      <c r="L39" s="792"/>
      <c r="M39" s="802"/>
      <c r="N39" s="695"/>
      <c r="O39" s="332"/>
      <c r="P39" s="802"/>
      <c r="Q39" s="695"/>
      <c r="R39" s="794"/>
      <c r="S39" s="795"/>
      <c r="T39" s="683"/>
      <c r="U39" s="683"/>
    </row>
    <row r="40" spans="2:21" ht="20.100000000000001" customHeight="1">
      <c r="B40" s="787"/>
      <c r="C40" s="788"/>
      <c r="D40" s="788"/>
      <c r="E40" s="788"/>
      <c r="F40" s="789"/>
      <c r="G40" s="789"/>
      <c r="H40" s="329"/>
      <c r="I40" s="791"/>
      <c r="J40" s="710"/>
      <c r="K40" s="695"/>
      <c r="L40" s="792"/>
      <c r="M40" s="802"/>
      <c r="N40" s="695"/>
      <c r="O40" s="332"/>
      <c r="P40" s="802"/>
      <c r="Q40" s="695"/>
      <c r="R40" s="794"/>
      <c r="S40" s="795"/>
      <c r="T40" s="683"/>
      <c r="U40" s="683"/>
    </row>
    <row r="41" spans="2:21" ht="20.100000000000001" customHeight="1">
      <c r="B41" s="787"/>
      <c r="C41" s="788"/>
      <c r="D41" s="788"/>
      <c r="E41" s="788"/>
      <c r="F41" s="789"/>
      <c r="G41" s="789"/>
      <c r="H41" s="329"/>
      <c r="I41" s="791"/>
      <c r="J41" s="710"/>
      <c r="K41" s="695"/>
      <c r="L41" s="792"/>
      <c r="M41" s="802"/>
      <c r="N41" s="695"/>
      <c r="O41" s="332"/>
      <c r="P41" s="802"/>
      <c r="Q41" s="695"/>
      <c r="R41" s="794"/>
      <c r="S41" s="795"/>
      <c r="T41" s="683"/>
      <c r="U41" s="683"/>
    </row>
    <row r="42" spans="2:21" ht="20.100000000000001" customHeight="1">
      <c r="B42" s="787"/>
      <c r="C42" s="788"/>
      <c r="D42" s="788"/>
      <c r="E42" s="788"/>
      <c r="F42" s="789"/>
      <c r="G42" s="789"/>
      <c r="H42" s="329"/>
      <c r="I42" s="791"/>
      <c r="J42" s="710"/>
      <c r="K42" s="695"/>
      <c r="L42" s="792"/>
      <c r="M42" s="802"/>
      <c r="N42" s="695"/>
      <c r="O42" s="332"/>
      <c r="P42" s="802"/>
      <c r="Q42" s="695"/>
      <c r="R42" s="794"/>
      <c r="S42" s="795"/>
      <c r="T42" s="683"/>
      <c r="U42" s="683"/>
    </row>
    <row r="43" spans="2:21" ht="20.100000000000001" customHeight="1">
      <c r="B43" s="787"/>
      <c r="C43" s="788"/>
      <c r="D43" s="788"/>
      <c r="E43" s="788"/>
      <c r="F43" s="789"/>
      <c r="G43" s="789"/>
      <c r="H43" s="329"/>
      <c r="I43" s="791"/>
      <c r="J43" s="710"/>
      <c r="K43" s="695"/>
      <c r="L43" s="792"/>
      <c r="M43" s="802"/>
      <c r="N43" s="695"/>
      <c r="O43" s="332"/>
      <c r="P43" s="802"/>
      <c r="Q43" s="695"/>
      <c r="R43" s="794"/>
      <c r="S43" s="795"/>
      <c r="T43" s="683"/>
      <c r="U43" s="683"/>
    </row>
    <row r="44" spans="2:21" ht="20.100000000000001" customHeight="1">
      <c r="B44" s="787"/>
      <c r="C44" s="788"/>
      <c r="D44" s="788"/>
      <c r="E44" s="788"/>
      <c r="F44" s="789"/>
      <c r="G44" s="789"/>
      <c r="H44" s="329"/>
      <c r="I44" s="791"/>
      <c r="J44" s="710"/>
      <c r="K44" s="695"/>
      <c r="L44" s="792"/>
      <c r="M44" s="802"/>
      <c r="N44" s="695"/>
      <c r="O44" s="332"/>
      <c r="P44" s="802"/>
      <c r="Q44" s="695"/>
      <c r="R44" s="794"/>
      <c r="S44" s="795"/>
      <c r="T44" s="683"/>
      <c r="U44" s="683"/>
    </row>
    <row r="45" spans="2:21" ht="20.100000000000001" customHeight="1">
      <c r="B45" s="787"/>
      <c r="C45" s="788"/>
      <c r="D45" s="788"/>
      <c r="E45" s="788"/>
      <c r="F45" s="789"/>
      <c r="G45" s="789"/>
      <c r="H45" s="329"/>
      <c r="I45" s="791"/>
      <c r="J45" s="710"/>
      <c r="K45" s="695"/>
      <c r="L45" s="792"/>
      <c r="M45" s="802"/>
      <c r="N45" s="695"/>
      <c r="O45" s="332"/>
      <c r="P45" s="802"/>
      <c r="Q45" s="695"/>
      <c r="R45" s="794"/>
      <c r="S45" s="795"/>
      <c r="T45" s="683"/>
      <c r="U45" s="683"/>
    </row>
    <row r="46" spans="2:21" ht="20.100000000000001" customHeight="1">
      <c r="B46" s="787"/>
      <c r="C46" s="788"/>
      <c r="D46" s="788"/>
      <c r="E46" s="788"/>
      <c r="F46" s="789"/>
      <c r="G46" s="789"/>
      <c r="H46" s="329"/>
      <c r="I46" s="791"/>
      <c r="J46" s="710"/>
      <c r="K46" s="695"/>
      <c r="L46" s="792"/>
      <c r="M46" s="802"/>
      <c r="N46" s="695"/>
      <c r="O46" s="332"/>
      <c r="P46" s="802"/>
      <c r="Q46" s="695"/>
      <c r="R46" s="794"/>
      <c r="S46" s="795"/>
      <c r="T46" s="683"/>
      <c r="U46" s="683"/>
    </row>
    <row r="47" spans="2:21" ht="20.100000000000001" customHeight="1">
      <c r="B47" s="787"/>
      <c r="C47" s="788"/>
      <c r="D47" s="788"/>
      <c r="E47" s="788"/>
      <c r="F47" s="789"/>
      <c r="G47" s="789"/>
      <c r="H47" s="329"/>
      <c r="I47" s="791"/>
      <c r="J47" s="710"/>
      <c r="K47" s="695"/>
      <c r="L47" s="792"/>
      <c r="M47" s="802"/>
      <c r="N47" s="695"/>
      <c r="O47" s="332"/>
      <c r="P47" s="802"/>
      <c r="Q47" s="695"/>
      <c r="R47" s="794"/>
      <c r="S47" s="795"/>
      <c r="T47" s="683"/>
      <c r="U47" s="683"/>
    </row>
    <row r="48" spans="2:21" ht="20.100000000000001" customHeight="1">
      <c r="B48" s="787"/>
      <c r="C48" s="788"/>
      <c r="D48" s="788"/>
      <c r="E48" s="788"/>
      <c r="F48" s="789"/>
      <c r="G48" s="789"/>
      <c r="H48" s="329"/>
      <c r="I48" s="791"/>
      <c r="J48" s="710"/>
      <c r="K48" s="695"/>
      <c r="L48" s="792"/>
      <c r="M48" s="802"/>
      <c r="N48" s="695"/>
      <c r="O48" s="332"/>
      <c r="P48" s="802"/>
      <c r="Q48" s="695"/>
      <c r="R48" s="794"/>
      <c r="S48" s="795"/>
      <c r="T48" s="683"/>
      <c r="U48" s="683"/>
    </row>
    <row r="49" spans="1:21" ht="20.100000000000001" customHeight="1">
      <c r="B49" s="787"/>
      <c r="C49" s="788"/>
      <c r="D49" s="788"/>
      <c r="E49" s="788"/>
      <c r="F49" s="789"/>
      <c r="G49" s="789"/>
      <c r="H49" s="329"/>
      <c r="I49" s="791"/>
      <c r="J49" s="710"/>
      <c r="K49" s="695"/>
      <c r="L49" s="792"/>
      <c r="M49" s="802"/>
      <c r="N49" s="695"/>
      <c r="O49" s="332"/>
      <c r="P49" s="802"/>
      <c r="Q49" s="695"/>
      <c r="R49" s="794"/>
      <c r="S49" s="795"/>
      <c r="T49" s="683"/>
      <c r="U49" s="683"/>
    </row>
    <row r="50" spans="1:21" ht="20.100000000000001" customHeight="1">
      <c r="B50" s="787"/>
      <c r="C50" s="788"/>
      <c r="D50" s="788"/>
      <c r="E50" s="788"/>
      <c r="F50" s="789"/>
      <c r="G50" s="789"/>
      <c r="H50" s="803"/>
      <c r="I50" s="804"/>
      <c r="J50" s="805"/>
      <c r="K50" s="806"/>
      <c r="L50" s="792"/>
      <c r="M50" s="807"/>
      <c r="N50" s="806"/>
      <c r="O50" s="332"/>
      <c r="P50" s="807"/>
      <c r="Q50" s="695"/>
      <c r="R50" s="794"/>
      <c r="S50" s="795"/>
      <c r="T50" s="683"/>
      <c r="U50" s="683"/>
    </row>
    <row r="51" spans="1:21" ht="20.100000000000001" customHeight="1" thickBot="1">
      <c r="B51" s="808"/>
      <c r="C51" s="809"/>
      <c r="D51" s="809"/>
      <c r="E51" s="809"/>
      <c r="F51" s="810"/>
      <c r="G51" s="810"/>
      <c r="H51" s="711"/>
      <c r="I51" s="811"/>
      <c r="J51" s="712"/>
      <c r="K51" s="699"/>
      <c r="L51" s="812"/>
      <c r="M51" s="813"/>
      <c r="N51" s="699"/>
      <c r="O51" s="342"/>
      <c r="P51" s="813"/>
      <c r="Q51" s="699"/>
      <c r="R51" s="814"/>
      <c r="S51" s="815"/>
      <c r="T51" s="685"/>
      <c r="U51" s="685"/>
    </row>
    <row r="52" spans="1:21" ht="29.1" customHeight="1" thickBot="1">
      <c r="B52" s="1114"/>
      <c r="E52" s="1115"/>
      <c r="F52" s="1115"/>
      <c r="G52" s="1116"/>
      <c r="H52" s="1117"/>
      <c r="I52" s="1118">
        <f>SUM(I12:I51)/K10</f>
        <v>0.1</v>
      </c>
      <c r="J52" s="1117"/>
      <c r="K52" s="1117"/>
      <c r="L52" s="1118">
        <f>SUM(L12:L51)/K10</f>
        <v>0.08</v>
      </c>
      <c r="M52" s="1117"/>
      <c r="N52" s="1117"/>
      <c r="O52" s="1118">
        <f>SUM(O12:O51)/K10</f>
        <v>0</v>
      </c>
      <c r="P52" s="1117"/>
      <c r="Q52" s="1119"/>
      <c r="R52" s="1120">
        <f>SUM(R12:R51)/K10</f>
        <v>0</v>
      </c>
      <c r="S52" s="1121"/>
    </row>
    <row r="54" spans="1:21" ht="15">
      <c r="B54" s="1122" t="s">
        <v>31</v>
      </c>
      <c r="C54" s="1063"/>
      <c r="D54" s="1063"/>
      <c r="E54" s="1063"/>
      <c r="F54" s="1063"/>
      <c r="G54" s="1062"/>
      <c r="H54" s="1063"/>
      <c r="I54" s="1063"/>
      <c r="J54" s="1062"/>
      <c r="K54" s="1063"/>
      <c r="L54" s="1063"/>
      <c r="M54" s="1062"/>
      <c r="N54" s="1063"/>
      <c r="O54" s="1063"/>
      <c r="P54" s="1062"/>
      <c r="Q54" s="1123"/>
    </row>
    <row r="55" spans="1:21" ht="15">
      <c r="B55" s="981"/>
    </row>
    <row r="56" spans="1:21" ht="15">
      <c r="B56" s="981"/>
    </row>
    <row r="57" spans="1:21" ht="15">
      <c r="B57" s="981"/>
    </row>
    <row r="58" spans="1:21" ht="15">
      <c r="A58" s="981"/>
    </row>
    <row r="63" spans="1:21">
      <c r="A63" s="982"/>
    </row>
  </sheetData>
  <sheetProtection insertRows="0"/>
  <protectedRanges>
    <protectedRange sqref="B12:Q51" name="Oblast1"/>
    <protectedRange sqref="I7 H8:H10" name="školní rok_1_1"/>
    <protectedRange sqref="E1:G1 B2:B3" name="Oblast3"/>
    <protectedRange sqref="B1" name="RED IZO"/>
  </protectedRanges>
  <dataValidations xWindow="482" yWindow="640" count="14">
    <dataValidation allowBlank="1" showInputMessage="1" showErrorMessage="1" promptTitle="Vyplňte" prompt="oficiální název soutěže." sqref="B12:B51"/>
    <dataValidation type="textLength" operator="equal" allowBlank="1" showInputMessage="1" showErrorMessage="1" errorTitle="Nic nevpisovat!" promptTitle="Nic nevpisovat:" prompt="Buňky se vyplňují automaticky." sqref="B3:D5 A4:A5 A1:G2 K2:L2">
      <formula1>0</formula1>
    </dataValidation>
    <dataValidation allowBlank="1" showInputMessage="1" showErrorMessage="1" promptTitle="Nevyplňujte." prompt="Buňky se automaticky vyplňují po vyplnění sledovaného školního roku v listu ID.ORG." sqref="J7:K10 I7 H8:H10"/>
    <dataValidation allowBlank="1" showInputMessage="1" showErrorMessage="1" promptTitle="Soutěže zveřejněné" prompt=" v Informativním seznamu vydaného MŠMT pro školní rok 21/22" sqref="G11"/>
    <dataValidation operator="equal" allowBlank="1" showInputMessage="1" showErrorMessage="1" errorTitle="Nic nevpisovat!" promptTitle="Nic nevpisovat:" prompt="Buňky se vyplňují automaticky." sqref="H2:J2"/>
    <dataValidation operator="equal" allowBlank="1" showErrorMessage="1" errorTitle="Nic nevpisovat!" promptTitle="Nic nevpisovat:" prompt="Buňky se vyplňují automaticky po výběru RED IZO." sqref="H2:J2"/>
    <dataValidation allowBlank="1" showInputMessage="1" showErrorMessage="1" promptTitle="Okresní úroveň" prompt="zahrnuje soutěže s vazbou na území okresu (nejnižší úroveň)." sqref="H11:J11"/>
    <dataValidation allowBlank="1" showInputMessage="1" showErrorMessage="1" promptTitle="Krajská úroveň" prompt="(Regionální, Zemská)_x000a_zahrnuje soutěže s vazbou na území kraje nebo několika krajů (nominují do ústředních kol)." sqref="K11:M11"/>
    <dataValidation allowBlank="1" showInputMessage="1" showErrorMessage="1" promptTitle="Ústřední úroveň" prompt="(Celostátní, Republiková)_x000a_zahrnuje soutěže s vazbou na území republiky, " sqref="N11:P11"/>
    <dataValidation allowBlank="1" showInputMessage="1" showErrorMessage="1" promptTitle="Mezinárodní úroveň" prompt="zahrnuje soutěže, jejichž účastníci jsou vybírání na základě výsledků ústředních kol soutěží. _x000a_Soutěže pořádané na území ČR s mezinárodní účastí se nespecifikují a zapisují se k dané územní úrovni dle propozic soutěže." sqref="Q11:T11"/>
    <dataValidation type="whole" operator="greaterThan" allowBlank="1" showInputMessage="1" showErrorMessage="1" errorTitle="Vypište číselnu hodnotu" error="umístění žáka na konkrétním místě na dané úrovni. _x000a_Zápis celým číslem." promptTitle="Umístění žáka/studenta školy" prompt="v dané úrovni soutěže či předhlídky._x000a_" sqref="H12:H51 K12:K51 N12:N51 Q12:Q51">
      <formula1>0</formula1>
    </dataValidation>
    <dataValidation type="whole" operator="greaterThan" allowBlank="1" showInputMessage="1" showErrorMessage="1" errorTitle="Zapište počet zúčastněných" error="celým číslem větším než 0." promptTitle="Počet zúčastněných žáků/studentů" prompt="Zapište celkový počet žáků/studentů školy, kteří se konkrétní soutěže na dané úrovni zúčastnili." sqref="R12 R13:R51 O12:O51 L12:L51 I12:I51">
      <formula1>0</formula1>
    </dataValidation>
    <dataValidation type="whole" operator="greaterThan" showInputMessage="1" showErrorMessage="1" errorTitle="počet všech účastníků" error="zadejte jako celé číslo větší než 0." promptTitle="Počet všech účastníků soutěže" prompt="Uveďte celkový počet všech účastníků soutěže či přehlídky dané úrovně, pokud je možné toto číslo v propozicích organizátora dohledat." sqref="J12:J51 M12:M51 P12:P51 S12:S51">
      <formula1>0</formula1>
    </dataValidation>
    <dataValidation allowBlank="1" showInputMessage="1" showErrorMessage="1" promptTitle="Do poznámky" prompt="uveďte jakoukoli důležitou informaci, kterou nebylo možno uvést jinde v tabulce. _x000a_U týmových soutěží zde specifikujte, kolik žáků bylo v jednotlivých týmech, které se účastnily za školu." sqref="U12:U51"/>
  </dataValidations>
  <printOptions horizontalCentered="1"/>
  <pageMargins left="0" right="0" top="0" bottom="0" header="0.31496062992125984" footer="0.31496062992125984"/>
  <pageSetup paperSize="9" scale="23" orientation="portrait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482" yWindow="640" count="6">
        <x14:dataValidation type="list" allowBlank="1" showInputMessage="1" showErrorMessage="1" promptTitle="Vyberte z roletky" prompt="charaker soutěže. Zdali se jedná o soutěž individuální nebo týmovou.">
          <x14:formula1>
            <xm:f>Seznamy!$C$67:$C$68</xm:f>
          </x14:formula1>
          <xm:sqref>E12:E51</xm:sqref>
        </x14:dataValidation>
        <x14:dataValidation type="list" allowBlank="1" showInputMessage="1" showErrorMessage="1" promptTitle="Vyberte z roletky" prompt="typ soutěže, zdali se jedná o soutěž postupovou nebo nepostupovou (jednorázovou).">
          <x14:formula1>
            <xm:f>Seznamy!$C$40:$C$41</xm:f>
          </x14:formula1>
          <xm:sqref>F12:F51</xm:sqref>
        </x14:dataValidation>
        <x14:dataValidation type="list" allowBlank="1" showInputMessage="1" showErrorMessage="1" promptTitle="Vyberte z roletky" prompt="zda-li daná soutěž nebo přehlídka spadá mezi soutěže a přehlídky zveřejňované v informativním seznamu MŠMT._x000a__x000a_">
          <x14:formula1>
            <xm:f>Seznamy!$C$80:$C$81</xm:f>
          </x14:formula1>
          <xm:sqref>G12:G51</xm:sqref>
        </x14:dataValidation>
        <x14:dataValidation type="list" allowBlank="1" showInputMessage="1" showErrorMessage="1" errorTitle="Vyberte z roletky" error="Vyberte z nabídky v roletce. Nevpisujte!" promptTitle="Vyberte z roletky" prompt="druh soutěže.">
          <x14:formula1>
            <xm:f>Seznamy!$B$40:$B$43</xm:f>
          </x14:formula1>
          <xm:sqref>C12:C51</xm:sqref>
        </x14:dataValidation>
        <x14:dataValidation type="list" allowBlank="1" showInputMessage="1" showErrorMessage="1">
          <x14:formula1>
            <xm:f>Seznamy!$F$40:$F$46</xm:f>
          </x14:formula1>
          <xm:sqref>T12:T51</xm:sqref>
        </x14:dataValidation>
        <x14:dataValidation type="list" allowBlank="1" showInputMessage="1" showErrorMessage="1" errorTitle="VYberte z roletky" error="jednu z nabízených možností." promptTitle="Vyberte z roletky" prompt="formu soutěže:_x000a_prezenční  - fyzická účast žáků v soutěži_x000a_distanční (online) - soutěž realizovaná v online prostředí_x000a_kombinovná - kombinace prezenřční a distanční formy.">
          <x14:formula1>
            <xm:f>Seznamy!$F$49:$F$51</xm:f>
          </x14:formula1>
          <xm:sqref>D12:D51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rgb="FF92D050"/>
  </sheetPr>
  <dimension ref="A1:V323"/>
  <sheetViews>
    <sheetView showGridLines="0" topLeftCell="B1" zoomScale="85" zoomScaleNormal="85" zoomScaleSheetLayoutView="96" workbookViewId="0">
      <selection activeCell="H316" sqref="H316"/>
    </sheetView>
  </sheetViews>
  <sheetFormatPr defaultColWidth="9.140625" defaultRowHeight="14.25"/>
  <cols>
    <col min="1" max="1" width="11.5703125" style="152" hidden="1" customWidth="1"/>
    <col min="2" max="2" width="27.5703125" style="152" customWidth="1"/>
    <col min="3" max="3" width="44.42578125" style="152" customWidth="1"/>
    <col min="4" max="4" width="23.5703125" style="152" customWidth="1"/>
    <col min="5" max="5" width="44.42578125" style="152" customWidth="1"/>
    <col min="6" max="6" width="26.42578125" style="152" customWidth="1"/>
    <col min="7" max="7" width="23.5703125" style="152" customWidth="1"/>
    <col min="8" max="8" width="19.85546875" style="152" customWidth="1"/>
    <col min="9" max="9" width="18.42578125" style="152" customWidth="1"/>
    <col min="10" max="10" width="16.42578125" style="152" customWidth="1"/>
    <col min="11" max="11" width="15.85546875" style="423" customWidth="1"/>
    <col min="12" max="12" width="9.5703125" style="423" customWidth="1"/>
    <col min="13" max="13" width="39.42578125" style="423" customWidth="1"/>
    <col min="14" max="14" width="9.5703125" style="423" customWidth="1"/>
    <col min="15" max="15" width="28.42578125" style="423" customWidth="1"/>
    <col min="16" max="16" width="9.5703125" style="423" customWidth="1"/>
    <col min="17" max="17" width="15.42578125" style="423" customWidth="1"/>
    <col min="18" max="18" width="9.5703125" style="423" customWidth="1"/>
    <col min="19" max="19" width="31.5703125" style="423" customWidth="1"/>
    <col min="20" max="20" width="9.5703125" style="152" customWidth="1"/>
    <col min="21" max="16384" width="9.140625" style="152"/>
  </cols>
  <sheetData>
    <row r="1" spans="1:22" ht="20.100000000000001" customHeight="1">
      <c r="A1" s="171"/>
      <c r="B1" s="162">
        <f>ID.ORG!C2</f>
        <v>600016684</v>
      </c>
      <c r="C1" s="163"/>
      <c r="D1" s="163"/>
      <c r="E1" s="163"/>
      <c r="F1" s="163" t="s">
        <v>2</v>
      </c>
      <c r="G1" s="164">
        <f>IFERROR(ID.ORG!E2,"")</f>
        <v>62331582</v>
      </c>
      <c r="H1" s="155"/>
    </row>
    <row r="2" spans="1:22" ht="35.1" customHeight="1">
      <c r="A2" s="172"/>
      <c r="B2" s="169" t="str">
        <f>IFERROR(ID.ORG!C3,"")</f>
        <v>Gymnázium, Havířov-Podlesí, příspěvková organizace</v>
      </c>
      <c r="C2" s="1124"/>
      <c r="D2" s="1124"/>
      <c r="E2" s="1124"/>
      <c r="F2" s="1124"/>
      <c r="G2" s="1125"/>
      <c r="H2" s="156"/>
    </row>
    <row r="3" spans="1:22" ht="20.100000000000001" customHeight="1">
      <c r="A3" s="1126"/>
      <c r="B3" s="243">
        <f>IFERROR(ID.ORG!C4,"")</f>
        <v>0</v>
      </c>
      <c r="C3" s="244"/>
      <c r="D3" s="244"/>
      <c r="G3" s="209"/>
      <c r="H3" s="167"/>
      <c r="I3" s="154"/>
      <c r="J3" s="1127"/>
      <c r="K3" s="152"/>
      <c r="L3" s="152"/>
      <c r="T3" s="423"/>
      <c r="U3" s="423"/>
    </row>
    <row r="4" spans="1:22" ht="20.100000000000001" customHeight="1">
      <c r="A4" s="483"/>
      <c r="B4" s="243">
        <f>IFERROR(ID.ORG!D4,"")</f>
        <v>0</v>
      </c>
      <c r="C4" s="244"/>
      <c r="D4" s="244"/>
      <c r="G4" s="209"/>
      <c r="H4" s="354"/>
      <c r="I4" s="154"/>
      <c r="J4" s="1127"/>
      <c r="K4" s="152"/>
      <c r="L4" s="152"/>
      <c r="T4" s="423"/>
      <c r="U4" s="423"/>
    </row>
    <row r="5" spans="1:22" ht="20.100000000000001" customHeight="1">
      <c r="A5" s="483"/>
      <c r="B5" s="243">
        <f>IFERROR(ID.ORG!E4,"")</f>
        <v>0</v>
      </c>
      <c r="C5" s="244"/>
      <c r="D5" s="244"/>
      <c r="G5" s="209"/>
      <c r="H5" s="354"/>
      <c r="I5" s="154"/>
      <c r="J5" s="1127"/>
      <c r="K5" s="152"/>
      <c r="L5" s="152"/>
      <c r="T5" s="423"/>
      <c r="U5" s="423"/>
    </row>
    <row r="6" spans="1:22" ht="56.1" customHeight="1" thickBot="1">
      <c r="B6" s="992" t="s">
        <v>22</v>
      </c>
      <c r="C6" s="992"/>
      <c r="D6" s="992"/>
      <c r="E6" s="1128" t="s">
        <v>212</v>
      </c>
      <c r="F6" s="992"/>
      <c r="G6" s="992"/>
      <c r="H6" s="1129"/>
      <c r="I6" s="992"/>
      <c r="J6" s="154"/>
    </row>
    <row r="7" spans="1:22" ht="20.45" customHeight="1" thickBot="1">
      <c r="B7" s="1662" t="s">
        <v>213</v>
      </c>
      <c r="C7" s="1663"/>
      <c r="D7" s="1663"/>
      <c r="E7" s="1663"/>
      <c r="F7" s="1663"/>
      <c r="G7" s="1664"/>
      <c r="H7" s="1664"/>
      <c r="I7" s="1665"/>
      <c r="J7" s="155"/>
    </row>
    <row r="8" spans="1:22" ht="35.450000000000003" customHeight="1" thickBot="1">
      <c r="B8" s="203"/>
      <c r="C8" s="368"/>
      <c r="D8" s="368"/>
      <c r="E8" s="1130"/>
      <c r="F8" s="1131" t="s">
        <v>5</v>
      </c>
      <c r="G8" s="1132" t="str">
        <f>ID.ORG!C5</f>
        <v>2022/2023</v>
      </c>
      <c r="H8" s="173">
        <f>IFERROR(VLOOKUP($G$8,Seznamy!$F$13:$H$18,2,0),"")</f>
        <v>44805</v>
      </c>
      <c r="I8" s="1523">
        <f>IFERROR(VLOOKUP($G$8,Seznamy!$F$13:$H$18,3,0),"")</f>
        <v>45169</v>
      </c>
      <c r="J8" s="155"/>
    </row>
    <row r="9" spans="1:22" ht="27" customHeight="1">
      <c r="B9" s="1133"/>
      <c r="C9" s="1134"/>
      <c r="D9" s="1134"/>
      <c r="E9" s="1134"/>
      <c r="F9" s="1134"/>
      <c r="G9" s="1135" t="s">
        <v>214</v>
      </c>
      <c r="H9" s="1521" t="s">
        <v>215</v>
      </c>
      <c r="I9" s="1563">
        <v>36.802999999999997</v>
      </c>
      <c r="J9" s="1136"/>
      <c r="K9" s="975"/>
      <c r="L9" s="1137"/>
      <c r="M9" s="1137"/>
      <c r="N9" s="1137"/>
      <c r="O9" s="1137"/>
      <c r="P9" s="1137"/>
      <c r="Q9" s="1138"/>
      <c r="R9" s="1137"/>
      <c r="T9" s="1139"/>
      <c r="U9" s="1139"/>
      <c r="V9" s="1139"/>
    </row>
    <row r="10" spans="1:22" ht="21.95" customHeight="1" thickBot="1">
      <c r="B10" s="1140"/>
      <c r="C10" s="1141"/>
      <c r="D10" s="1141"/>
      <c r="E10" s="1141"/>
      <c r="F10" s="1141"/>
      <c r="G10" s="1142"/>
      <c r="H10" s="1522" t="s">
        <v>216</v>
      </c>
      <c r="I10" s="1564">
        <v>8.375</v>
      </c>
      <c r="J10" s="159"/>
      <c r="K10" s="1143"/>
      <c r="L10" s="1143"/>
      <c r="M10" s="1143"/>
      <c r="N10" s="1143"/>
      <c r="P10" s="1137"/>
      <c r="Q10" s="1143"/>
      <c r="R10" s="1143"/>
      <c r="S10" s="1143"/>
      <c r="T10" s="1144"/>
      <c r="U10" s="1139"/>
      <c r="V10" s="1139"/>
    </row>
    <row r="11" spans="1:22" ht="21.95" customHeight="1">
      <c r="B11" s="1145"/>
      <c r="C11" s="1146"/>
      <c r="D11" s="1146"/>
      <c r="E11" s="1146"/>
      <c r="F11" s="1146"/>
      <c r="G11" s="1147" t="s">
        <v>217</v>
      </c>
      <c r="H11" s="1521" t="s">
        <v>215</v>
      </c>
      <c r="I11" s="1565">
        <v>40</v>
      </c>
      <c r="J11" s="159"/>
      <c r="K11" s="1143"/>
      <c r="L11" s="1143"/>
      <c r="M11" s="1143"/>
      <c r="N11" s="1143"/>
      <c r="P11" s="1137"/>
      <c r="Q11" s="1143"/>
      <c r="R11" s="1143"/>
      <c r="S11" s="1143"/>
      <c r="T11" s="1144"/>
      <c r="U11" s="1139"/>
      <c r="V11" s="1139"/>
    </row>
    <row r="12" spans="1:22" ht="21.95" customHeight="1" thickBot="1">
      <c r="B12" s="1140"/>
      <c r="C12" s="1141"/>
      <c r="D12" s="1141"/>
      <c r="E12" s="1141"/>
      <c r="F12" s="1141"/>
      <c r="G12" s="1142"/>
      <c r="H12" s="1522" t="s">
        <v>216</v>
      </c>
      <c r="I12" s="1566">
        <v>10</v>
      </c>
      <c r="J12" s="159"/>
      <c r="K12" s="1143"/>
      <c r="L12" s="1143"/>
      <c r="M12" s="1143"/>
      <c r="N12" s="1143"/>
      <c r="P12" s="1137"/>
      <c r="Q12" s="1143"/>
      <c r="R12" s="1143"/>
      <c r="S12" s="1143"/>
      <c r="T12" s="1144"/>
      <c r="U12" s="1139"/>
      <c r="V12" s="1139"/>
    </row>
    <row r="13" spans="1:22" s="199" customFormat="1" ht="21.95" customHeight="1" thickBot="1">
      <c r="B13" s="1478"/>
      <c r="C13" s="1479"/>
      <c r="D13" s="1479"/>
      <c r="E13" s="1479"/>
      <c r="F13" s="1479"/>
      <c r="G13" s="1480"/>
      <c r="H13" s="1481"/>
      <c r="I13" s="1482"/>
      <c r="J13" s="1483"/>
      <c r="K13" s="1484"/>
      <c r="L13" s="1484"/>
      <c r="M13" s="1484"/>
      <c r="N13" s="1484"/>
      <c r="O13" s="1485"/>
      <c r="P13" s="1486"/>
      <c r="Q13" s="1484"/>
      <c r="R13" s="1484"/>
      <c r="S13" s="1484"/>
      <c r="T13" s="1487"/>
      <c r="U13" s="1488"/>
      <c r="V13" s="1488"/>
    </row>
    <row r="14" spans="1:22" ht="39.950000000000003" customHeight="1" thickBot="1">
      <c r="B14" s="1567" t="s">
        <v>218</v>
      </c>
      <c r="C14" s="1568"/>
      <c r="D14" s="1569"/>
      <c r="E14" s="1062"/>
      <c r="F14" s="1062"/>
      <c r="G14" s="1062"/>
      <c r="H14" s="247"/>
      <c r="J14" s="423"/>
      <c r="S14" s="152"/>
    </row>
    <row r="15" spans="1:22" ht="30">
      <c r="B15" s="1570" t="s">
        <v>219</v>
      </c>
      <c r="C15" s="1179" t="s">
        <v>220</v>
      </c>
      <c r="D15" s="1571" t="s">
        <v>221</v>
      </c>
      <c r="E15" s="1062"/>
      <c r="F15" s="1062"/>
      <c r="G15" s="1180"/>
      <c r="H15" s="1181"/>
      <c r="J15" s="423"/>
      <c r="S15" s="152"/>
    </row>
    <row r="16" spans="1:22" ht="27.75" customHeight="1">
      <c r="B16" s="1572" t="s">
        <v>222</v>
      </c>
      <c r="C16" s="832">
        <v>36.799999999999997</v>
      </c>
      <c r="D16" s="1573">
        <f>IFERROR(C16/$C$18,"")</f>
        <v>1</v>
      </c>
      <c r="E16" s="1182"/>
      <c r="F16" s="1182"/>
      <c r="G16" s="1183"/>
      <c r="H16" s="1183"/>
      <c r="I16" s="1184"/>
      <c r="J16" s="423"/>
      <c r="S16" s="152"/>
    </row>
    <row r="17" spans="2:22" ht="27.75" customHeight="1" thickBot="1">
      <c r="B17" s="1574" t="s">
        <v>223</v>
      </c>
      <c r="C17" s="833">
        <v>0</v>
      </c>
      <c r="D17" s="1575">
        <f>IFERROR(C17/$C$18,"")</f>
        <v>0</v>
      </c>
      <c r="E17" s="1182"/>
      <c r="F17" s="1182"/>
      <c r="G17" s="1183"/>
      <c r="H17" s="1183"/>
      <c r="J17" s="423"/>
      <c r="S17" s="152"/>
    </row>
    <row r="18" spans="2:22" ht="31.5" thickTop="1" thickBot="1">
      <c r="B18" s="1576" t="s">
        <v>224</v>
      </c>
      <c r="C18" s="1185">
        <f>SUM(C16:C17)</f>
        <v>36.799999999999997</v>
      </c>
      <c r="D18" s="1577">
        <f>SUM(D16:D17)</f>
        <v>1</v>
      </c>
      <c r="E18" s="1182"/>
      <c r="F18" s="1182"/>
      <c r="G18" s="1186"/>
      <c r="J18" s="423"/>
      <c r="S18" s="152"/>
    </row>
    <row r="19" spans="2:22" ht="15.75" thickBot="1">
      <c r="B19" s="1578"/>
      <c r="D19" s="1579"/>
    </row>
    <row r="20" spans="2:22" ht="39.950000000000003" customHeight="1" thickBot="1">
      <c r="B20" s="1148" t="s">
        <v>225</v>
      </c>
      <c r="C20" s="1580">
        <v>48.8</v>
      </c>
      <c r="D20" s="1581"/>
      <c r="E20" s="199"/>
      <c r="F20" s="199"/>
    </row>
    <row r="21" spans="2:22" ht="39.950000000000003" customHeight="1" thickBot="1">
      <c r="B21" s="1524"/>
      <c r="C21" s="1525"/>
      <c r="D21" s="1182"/>
      <c r="E21" s="199"/>
      <c r="F21" s="199"/>
    </row>
    <row r="22" spans="2:22" ht="59.45" customHeight="1" thickBot="1">
      <c r="B22" s="1148" t="s">
        <v>226</v>
      </c>
      <c r="C22" s="1149" t="s">
        <v>227</v>
      </c>
      <c r="D22" s="1150" t="s">
        <v>79</v>
      </c>
      <c r="E22" s="1582" t="s">
        <v>228</v>
      </c>
      <c r="F22" s="1150" t="s">
        <v>229</v>
      </c>
      <c r="G22" s="1150" t="s">
        <v>230</v>
      </c>
      <c r="H22" s="1151" t="s">
        <v>231</v>
      </c>
      <c r="I22" s="1152" t="s">
        <v>232</v>
      </c>
      <c r="J22" s="1152" t="s">
        <v>30</v>
      </c>
      <c r="K22" s="1153"/>
      <c r="L22" s="1153"/>
      <c r="M22" s="1153"/>
      <c r="N22" s="1153"/>
      <c r="O22" s="1154"/>
      <c r="P22" s="1155"/>
      <c r="Q22" s="1156"/>
      <c r="R22" s="1156"/>
      <c r="S22" s="1156"/>
      <c r="T22" s="1157"/>
      <c r="U22" s="1139"/>
      <c r="V22" s="1139"/>
    </row>
    <row r="23" spans="2:22" ht="20.25" customHeight="1">
      <c r="B23" s="687" t="s">
        <v>371</v>
      </c>
      <c r="C23" s="816" t="s">
        <v>387</v>
      </c>
      <c r="D23" s="817" t="s">
        <v>388</v>
      </c>
      <c r="E23" s="1583" t="s">
        <v>2641</v>
      </c>
      <c r="F23" s="797" t="s">
        <v>443</v>
      </c>
      <c r="G23" s="818">
        <v>8</v>
      </c>
      <c r="H23" s="819">
        <v>8</v>
      </c>
      <c r="I23" s="820">
        <v>2</v>
      </c>
      <c r="J23" s="821"/>
      <c r="K23" s="1158"/>
      <c r="L23" s="1159"/>
      <c r="M23" s="1160"/>
      <c r="N23" s="1159"/>
      <c r="O23" s="1161"/>
      <c r="P23" s="1162"/>
      <c r="Q23" s="1163"/>
      <c r="R23" s="1162"/>
      <c r="S23" s="1161"/>
      <c r="T23" s="1164"/>
      <c r="U23" s="1139"/>
      <c r="V23" s="1139"/>
    </row>
    <row r="24" spans="2:22" ht="25.5" customHeight="1">
      <c r="B24" s="687" t="s">
        <v>371</v>
      </c>
      <c r="C24" s="816" t="s">
        <v>387</v>
      </c>
      <c r="D24" s="817" t="s">
        <v>388</v>
      </c>
      <c r="E24" s="1583" t="s">
        <v>2662</v>
      </c>
      <c r="F24" s="797" t="s">
        <v>440</v>
      </c>
      <c r="G24" s="818">
        <v>16</v>
      </c>
      <c r="H24" s="819">
        <v>16</v>
      </c>
      <c r="I24" s="820">
        <v>1</v>
      </c>
      <c r="J24" s="1586" t="s">
        <v>2660</v>
      </c>
      <c r="K24" s="1163"/>
      <c r="L24" s="1162"/>
      <c r="M24" s="1161"/>
      <c r="N24" s="1162"/>
      <c r="O24" s="1161"/>
      <c r="P24" s="1162"/>
      <c r="Q24" s="1163"/>
      <c r="R24" s="1162"/>
      <c r="S24" s="1161"/>
      <c r="T24" s="1164"/>
      <c r="U24" s="1139"/>
      <c r="V24" s="1139"/>
    </row>
    <row r="25" spans="2:22" ht="20.25" customHeight="1">
      <c r="B25" s="687" t="s">
        <v>371</v>
      </c>
      <c r="C25" s="816" t="s">
        <v>387</v>
      </c>
      <c r="D25" s="817" t="s">
        <v>388</v>
      </c>
      <c r="E25" s="1584" t="s">
        <v>2642</v>
      </c>
      <c r="F25" s="797" t="s">
        <v>443</v>
      </c>
      <c r="G25" s="818">
        <v>16</v>
      </c>
      <c r="H25" s="819">
        <v>16</v>
      </c>
      <c r="I25" s="820">
        <v>2</v>
      </c>
      <c r="J25" s="822"/>
      <c r="K25" s="1163"/>
      <c r="L25" s="1162"/>
      <c r="M25" s="1161"/>
      <c r="N25" s="1162"/>
      <c r="O25" s="1161"/>
      <c r="P25" s="1162"/>
      <c r="Q25" s="1163"/>
      <c r="R25" s="1162"/>
      <c r="S25" s="1161"/>
      <c r="T25" s="1164"/>
      <c r="U25" s="1139"/>
      <c r="V25" s="1139"/>
    </row>
    <row r="26" spans="2:22" ht="20.25" customHeight="1">
      <c r="B26" s="687" t="s">
        <v>371</v>
      </c>
      <c r="C26" s="816" t="s">
        <v>387</v>
      </c>
      <c r="D26" s="817" t="s">
        <v>388</v>
      </c>
      <c r="E26" s="1584" t="s">
        <v>2663</v>
      </c>
      <c r="F26" s="797" t="s">
        <v>443</v>
      </c>
      <c r="G26" s="818">
        <v>8</v>
      </c>
      <c r="H26" s="819">
        <v>8</v>
      </c>
      <c r="I26" s="820">
        <v>1</v>
      </c>
      <c r="J26" s="823"/>
      <c r="K26" s="1163"/>
      <c r="L26" s="1162"/>
      <c r="M26" s="1161"/>
      <c r="N26" s="1162"/>
      <c r="O26" s="1161"/>
      <c r="P26" s="1162"/>
      <c r="Q26" s="1163"/>
      <c r="R26" s="1162"/>
      <c r="S26" s="1161"/>
      <c r="T26" s="1164"/>
      <c r="U26" s="1139"/>
      <c r="V26" s="1139"/>
    </row>
    <row r="27" spans="2:22" ht="20.25" customHeight="1">
      <c r="B27" s="687" t="s">
        <v>371</v>
      </c>
      <c r="C27" s="816" t="s">
        <v>387</v>
      </c>
      <c r="D27" s="817" t="s">
        <v>388</v>
      </c>
      <c r="E27" s="1584" t="s">
        <v>2643</v>
      </c>
      <c r="F27" s="797" t="s">
        <v>443</v>
      </c>
      <c r="G27" s="818">
        <v>5</v>
      </c>
      <c r="H27" s="819">
        <v>5</v>
      </c>
      <c r="I27" s="820">
        <v>1</v>
      </c>
      <c r="J27" s="822"/>
      <c r="K27" s="1163"/>
      <c r="L27" s="1162" t="s">
        <v>2760</v>
      </c>
      <c r="M27" s="1161"/>
      <c r="N27" s="1162"/>
      <c r="O27" s="1161"/>
      <c r="P27" s="1162"/>
      <c r="Q27" s="1163"/>
      <c r="R27" s="1162"/>
      <c r="S27" s="1161"/>
      <c r="T27" s="1164"/>
      <c r="U27" s="1139"/>
      <c r="V27" s="1139"/>
    </row>
    <row r="28" spans="2:22" ht="20.25" customHeight="1">
      <c r="B28" s="687" t="s">
        <v>371</v>
      </c>
      <c r="C28" s="816" t="s">
        <v>387</v>
      </c>
      <c r="D28" s="817" t="s">
        <v>388</v>
      </c>
      <c r="E28" s="1584" t="s">
        <v>2644</v>
      </c>
      <c r="F28" s="797" t="s">
        <v>443</v>
      </c>
      <c r="G28" s="818">
        <v>8</v>
      </c>
      <c r="H28" s="819">
        <v>8</v>
      </c>
      <c r="I28" s="820">
        <v>1</v>
      </c>
      <c r="J28" s="822"/>
      <c r="K28" s="1163"/>
      <c r="L28" s="1162"/>
      <c r="M28" s="1161"/>
      <c r="N28" s="1162"/>
      <c r="O28" s="1161"/>
      <c r="P28" s="1162"/>
      <c r="Q28" s="1163"/>
      <c r="R28" s="1162"/>
      <c r="S28" s="1161"/>
      <c r="T28" s="1164"/>
      <c r="U28" s="1139"/>
      <c r="V28" s="1139"/>
    </row>
    <row r="29" spans="2:22" ht="20.25" customHeight="1">
      <c r="B29" s="687" t="s">
        <v>371</v>
      </c>
      <c r="C29" s="816" t="s">
        <v>387</v>
      </c>
      <c r="D29" s="817" t="s">
        <v>393</v>
      </c>
      <c r="E29" s="1584" t="s">
        <v>2645</v>
      </c>
      <c r="F29" s="797" t="s">
        <v>440</v>
      </c>
      <c r="G29" s="818">
        <v>8</v>
      </c>
      <c r="H29" s="819">
        <v>8</v>
      </c>
      <c r="I29" s="820">
        <v>1</v>
      </c>
      <c r="J29" s="822"/>
      <c r="K29" s="1163"/>
      <c r="L29" s="1162"/>
      <c r="M29" s="1161"/>
      <c r="N29" s="1162"/>
      <c r="O29" s="1161"/>
      <c r="P29" s="1162"/>
      <c r="Q29" s="1163"/>
      <c r="R29" s="1162"/>
      <c r="S29" s="1161"/>
      <c r="T29" s="1164"/>
      <c r="U29" s="1139"/>
      <c r="V29" s="1139"/>
    </row>
    <row r="30" spans="2:22" ht="20.25" customHeight="1">
      <c r="B30" s="687" t="s">
        <v>371</v>
      </c>
      <c r="C30" s="816" t="s">
        <v>392</v>
      </c>
      <c r="D30" s="817" t="s">
        <v>388</v>
      </c>
      <c r="E30" s="1584" t="s">
        <v>2646</v>
      </c>
      <c r="F30" s="797" t="s">
        <v>437</v>
      </c>
      <c r="G30" s="818"/>
      <c r="H30" s="819"/>
      <c r="I30" s="820">
        <v>1</v>
      </c>
      <c r="J30" s="822" t="s">
        <v>2647</v>
      </c>
      <c r="K30" s="1163"/>
      <c r="L30" s="1162"/>
      <c r="M30" s="1161"/>
      <c r="N30" s="1162"/>
      <c r="O30" s="1161"/>
      <c r="P30" s="1162"/>
      <c r="Q30" s="1163"/>
      <c r="R30" s="1162"/>
      <c r="S30" s="1161"/>
      <c r="T30" s="1164"/>
      <c r="U30" s="1139"/>
      <c r="V30" s="1139"/>
    </row>
    <row r="31" spans="2:22" ht="20.25" customHeight="1">
      <c r="B31" s="687" t="s">
        <v>365</v>
      </c>
      <c r="C31" s="816" t="s">
        <v>387</v>
      </c>
      <c r="D31" s="817" t="s">
        <v>388</v>
      </c>
      <c r="E31" s="1584" t="s">
        <v>2648</v>
      </c>
      <c r="F31" s="797" t="s">
        <v>437</v>
      </c>
      <c r="G31" s="818">
        <v>4</v>
      </c>
      <c r="H31" s="819">
        <v>4</v>
      </c>
      <c r="I31" s="820">
        <v>1</v>
      </c>
      <c r="J31" s="822"/>
      <c r="K31" s="1163"/>
      <c r="L31" s="1162"/>
      <c r="M31" s="1161"/>
      <c r="N31" s="1162"/>
      <c r="O31" s="1161"/>
      <c r="P31" s="1162"/>
      <c r="Q31" s="1163"/>
      <c r="R31" s="1162"/>
      <c r="S31" s="1161"/>
      <c r="T31" s="1164"/>
      <c r="U31" s="1139"/>
      <c r="V31" s="1139"/>
    </row>
    <row r="32" spans="2:22" ht="20.25" customHeight="1">
      <c r="B32" s="687" t="s">
        <v>365</v>
      </c>
      <c r="C32" s="816" t="s">
        <v>387</v>
      </c>
      <c r="D32" s="817" t="s">
        <v>388</v>
      </c>
      <c r="E32" s="1585" t="s">
        <v>2649</v>
      </c>
      <c r="F32" s="797" t="s">
        <v>443</v>
      </c>
      <c r="G32" s="818">
        <v>8</v>
      </c>
      <c r="H32" s="819">
        <v>8</v>
      </c>
      <c r="I32" s="820">
        <v>1</v>
      </c>
      <c r="J32" s="822"/>
      <c r="K32" s="1163"/>
      <c r="L32" s="1162"/>
      <c r="M32" s="1161"/>
      <c r="N32" s="1162"/>
      <c r="O32" s="1161"/>
      <c r="P32" s="1162"/>
      <c r="Q32" s="1163"/>
      <c r="R32" s="1162"/>
      <c r="S32" s="1161"/>
      <c r="T32" s="1164"/>
      <c r="U32" s="1139"/>
      <c r="V32" s="1139"/>
    </row>
    <row r="33" spans="2:22" ht="20.25" customHeight="1">
      <c r="B33" s="687" t="s">
        <v>365</v>
      </c>
      <c r="C33" s="816" t="s">
        <v>387</v>
      </c>
      <c r="D33" s="817" t="s">
        <v>393</v>
      </c>
      <c r="E33" s="1584" t="s">
        <v>2650</v>
      </c>
      <c r="F33" s="797" t="s">
        <v>437</v>
      </c>
      <c r="G33" s="818">
        <v>8</v>
      </c>
      <c r="H33" s="819">
        <v>8</v>
      </c>
      <c r="I33" s="820">
        <v>1</v>
      </c>
      <c r="J33" s="822"/>
      <c r="K33" s="1163"/>
      <c r="L33" s="1162"/>
      <c r="M33" s="1161"/>
      <c r="N33" s="1162"/>
      <c r="O33" s="1161"/>
      <c r="P33" s="1162"/>
      <c r="Q33" s="1163"/>
      <c r="R33" s="1162"/>
      <c r="S33" s="1161"/>
      <c r="T33" s="1164"/>
      <c r="U33" s="1139"/>
      <c r="V33" s="1139"/>
    </row>
    <row r="34" spans="2:22" ht="20.25" customHeight="1">
      <c r="B34" s="687" t="s">
        <v>365</v>
      </c>
      <c r="C34" s="816" t="s">
        <v>387</v>
      </c>
      <c r="D34" s="817" t="s">
        <v>393</v>
      </c>
      <c r="E34" s="1584" t="s">
        <v>2651</v>
      </c>
      <c r="F34" s="797" t="s">
        <v>443</v>
      </c>
      <c r="G34" s="818">
        <v>2</v>
      </c>
      <c r="H34" s="819">
        <v>2</v>
      </c>
      <c r="I34" s="820">
        <v>1</v>
      </c>
      <c r="J34" s="822"/>
      <c r="K34" s="1163"/>
      <c r="L34" s="1162"/>
      <c r="M34" s="1161"/>
      <c r="N34" s="1162"/>
      <c r="O34" s="1161"/>
      <c r="P34" s="1162"/>
      <c r="Q34" s="1163"/>
      <c r="R34" s="1162"/>
      <c r="S34" s="1161"/>
      <c r="T34" s="1164"/>
      <c r="U34" s="1139"/>
      <c r="V34" s="1139"/>
    </row>
    <row r="35" spans="2:22" ht="20.25" customHeight="1">
      <c r="B35" s="687" t="s">
        <v>365</v>
      </c>
      <c r="C35" s="816" t="s">
        <v>387</v>
      </c>
      <c r="D35" s="817" t="s">
        <v>388</v>
      </c>
      <c r="E35" s="1584" t="s">
        <v>2652</v>
      </c>
      <c r="F35" s="797" t="s">
        <v>443</v>
      </c>
      <c r="G35" s="818">
        <v>64</v>
      </c>
      <c r="H35" s="819">
        <v>64</v>
      </c>
      <c r="I35" s="820">
        <v>1</v>
      </c>
      <c r="J35" s="822"/>
      <c r="K35" s="1163"/>
      <c r="L35" s="1162"/>
      <c r="M35" s="1161"/>
      <c r="N35" s="1162"/>
      <c r="O35" s="1161"/>
      <c r="P35" s="1162"/>
      <c r="Q35" s="1163"/>
      <c r="R35" s="1162"/>
      <c r="S35" s="1161"/>
      <c r="T35" s="1164"/>
      <c r="U35" s="1139"/>
      <c r="V35" s="1139"/>
    </row>
    <row r="36" spans="2:22" ht="20.25" customHeight="1">
      <c r="B36" s="687" t="s">
        <v>371</v>
      </c>
      <c r="C36" s="816" t="s">
        <v>387</v>
      </c>
      <c r="D36" s="817" t="s">
        <v>393</v>
      </c>
      <c r="E36" s="1584" t="s">
        <v>2654</v>
      </c>
      <c r="F36" s="797" t="s">
        <v>443</v>
      </c>
      <c r="G36" s="818">
        <v>1</v>
      </c>
      <c r="H36" s="819">
        <v>1</v>
      </c>
      <c r="I36" s="820">
        <v>2</v>
      </c>
      <c r="J36" s="822"/>
      <c r="K36" s="1163"/>
      <c r="L36" s="1162"/>
      <c r="M36" s="1161"/>
      <c r="N36" s="1162"/>
      <c r="O36" s="1161"/>
      <c r="P36" s="1162"/>
      <c r="Q36" s="1163"/>
      <c r="R36" s="1162"/>
      <c r="S36" s="1161"/>
      <c r="T36" s="1164"/>
      <c r="U36" s="1139"/>
      <c r="V36" s="1139"/>
    </row>
    <row r="37" spans="2:22" ht="20.25" customHeight="1">
      <c r="B37" s="687" t="s">
        <v>371</v>
      </c>
      <c r="C37" s="816" t="s">
        <v>387</v>
      </c>
      <c r="D37" s="817" t="s">
        <v>388</v>
      </c>
      <c r="E37" s="1584" t="s">
        <v>2653</v>
      </c>
      <c r="F37" s="797" t="s">
        <v>443</v>
      </c>
      <c r="G37" s="818">
        <v>4</v>
      </c>
      <c r="H37" s="819">
        <v>4</v>
      </c>
      <c r="I37" s="820">
        <v>1</v>
      </c>
      <c r="J37" s="822"/>
      <c r="K37" s="1163"/>
      <c r="L37" s="1162"/>
      <c r="M37" s="1161"/>
      <c r="N37" s="1162"/>
      <c r="O37" s="1161"/>
      <c r="P37" s="1162"/>
      <c r="Q37" s="1163"/>
      <c r="R37" s="1162"/>
      <c r="S37" s="1161"/>
      <c r="T37" s="1164"/>
      <c r="U37" s="1139"/>
      <c r="V37" s="1139"/>
    </row>
    <row r="38" spans="2:22" ht="20.25" customHeight="1">
      <c r="B38" s="687" t="s">
        <v>371</v>
      </c>
      <c r="C38" s="816" t="s">
        <v>387</v>
      </c>
      <c r="D38" s="817" t="s">
        <v>393</v>
      </c>
      <c r="E38" s="1584" t="s">
        <v>2655</v>
      </c>
      <c r="F38" s="797" t="s">
        <v>443</v>
      </c>
      <c r="G38" s="818">
        <v>1</v>
      </c>
      <c r="H38" s="819">
        <v>1</v>
      </c>
      <c r="I38" s="820">
        <v>2</v>
      </c>
      <c r="J38" s="822"/>
      <c r="K38" s="1163"/>
      <c r="L38" s="1162"/>
      <c r="M38" s="1161"/>
      <c r="N38" s="1162"/>
      <c r="O38" s="1161"/>
      <c r="P38" s="1162"/>
      <c r="Q38" s="1163"/>
      <c r="R38" s="1162"/>
      <c r="S38" s="1161"/>
      <c r="T38" s="1164"/>
      <c r="U38" s="1139"/>
      <c r="V38" s="1139"/>
    </row>
    <row r="39" spans="2:22" ht="20.25" customHeight="1">
      <c r="B39" s="687" t="s">
        <v>371</v>
      </c>
      <c r="C39" s="816" t="s">
        <v>387</v>
      </c>
      <c r="D39" s="817" t="s">
        <v>393</v>
      </c>
      <c r="E39" s="1584" t="s">
        <v>2656</v>
      </c>
      <c r="F39" s="797" t="s">
        <v>440</v>
      </c>
      <c r="G39" s="818">
        <v>8</v>
      </c>
      <c r="H39" s="819">
        <v>8</v>
      </c>
      <c r="I39" s="820">
        <v>1</v>
      </c>
      <c r="J39" s="822"/>
      <c r="K39" s="1163"/>
      <c r="L39" s="1162"/>
      <c r="M39" s="1161"/>
      <c r="N39" s="1162"/>
      <c r="O39" s="1161"/>
      <c r="P39" s="1162"/>
      <c r="Q39" s="1163"/>
      <c r="R39" s="1162"/>
      <c r="S39" s="1161"/>
      <c r="T39" s="1164"/>
      <c r="U39" s="1139"/>
      <c r="V39" s="1139"/>
    </row>
    <row r="40" spans="2:22" ht="20.25" customHeight="1">
      <c r="B40" s="687" t="s">
        <v>371</v>
      </c>
      <c r="C40" s="816" t="s">
        <v>387</v>
      </c>
      <c r="D40" s="817" t="s">
        <v>393</v>
      </c>
      <c r="E40" s="1584" t="s">
        <v>2657</v>
      </c>
      <c r="F40" s="797" t="s">
        <v>437</v>
      </c>
      <c r="G40" s="818">
        <v>3</v>
      </c>
      <c r="H40" s="819">
        <v>3</v>
      </c>
      <c r="I40" s="820">
        <v>2</v>
      </c>
      <c r="J40" s="822"/>
      <c r="K40" s="1163"/>
      <c r="L40" s="1162"/>
      <c r="M40" s="1161"/>
      <c r="N40" s="1162"/>
      <c r="O40" s="1161"/>
      <c r="P40" s="1162"/>
      <c r="Q40" s="1163"/>
      <c r="R40" s="1162"/>
      <c r="S40" s="1161"/>
      <c r="T40" s="1164"/>
      <c r="U40" s="1139"/>
      <c r="V40" s="1139"/>
    </row>
    <row r="41" spans="2:22" ht="20.25" customHeight="1">
      <c r="B41" s="687" t="s">
        <v>371</v>
      </c>
      <c r="C41" s="816" t="s">
        <v>392</v>
      </c>
      <c r="D41" s="817" t="s">
        <v>388</v>
      </c>
      <c r="E41" s="1584" t="s">
        <v>2658</v>
      </c>
      <c r="F41" s="797" t="s">
        <v>443</v>
      </c>
      <c r="G41" s="818">
        <v>80</v>
      </c>
      <c r="H41" s="819">
        <v>80</v>
      </c>
      <c r="I41" s="820">
        <v>1</v>
      </c>
      <c r="J41" s="822"/>
      <c r="K41" s="1163"/>
      <c r="L41" s="1162"/>
      <c r="M41" s="1161"/>
      <c r="N41" s="1162"/>
      <c r="O41" s="1161"/>
      <c r="P41" s="1162"/>
      <c r="Q41" s="1163"/>
      <c r="R41" s="1162"/>
      <c r="S41" s="1161"/>
      <c r="T41" s="1164"/>
      <c r="U41" s="1139"/>
      <c r="V41" s="1139"/>
    </row>
    <row r="42" spans="2:22" ht="20.25" customHeight="1">
      <c r="B42" s="687" t="s">
        <v>371</v>
      </c>
      <c r="C42" s="816" t="s">
        <v>387</v>
      </c>
      <c r="D42" s="817" t="s">
        <v>388</v>
      </c>
      <c r="E42" s="1584" t="s">
        <v>2659</v>
      </c>
      <c r="F42" s="797" t="s">
        <v>440</v>
      </c>
      <c r="G42" s="818">
        <v>16</v>
      </c>
      <c r="H42" s="819">
        <v>16</v>
      </c>
      <c r="I42" s="820">
        <v>1</v>
      </c>
      <c r="J42" s="822" t="s">
        <v>2660</v>
      </c>
      <c r="K42" s="1163"/>
      <c r="L42" s="1162"/>
      <c r="M42" s="1161"/>
      <c r="N42" s="1162"/>
      <c r="O42" s="1161"/>
      <c r="P42" s="1162"/>
      <c r="Q42" s="1163"/>
      <c r="R42" s="1162"/>
      <c r="S42" s="1161"/>
      <c r="T42" s="1164"/>
      <c r="U42" s="1139"/>
      <c r="V42" s="1139"/>
    </row>
    <row r="43" spans="2:22" ht="20.25" customHeight="1">
      <c r="B43" s="687" t="s">
        <v>371</v>
      </c>
      <c r="C43" s="816" t="s">
        <v>387</v>
      </c>
      <c r="D43" s="817" t="s">
        <v>388</v>
      </c>
      <c r="E43" s="1584" t="s">
        <v>2661</v>
      </c>
      <c r="F43" s="797" t="s">
        <v>443</v>
      </c>
      <c r="G43" s="818">
        <v>8</v>
      </c>
      <c r="H43" s="819">
        <v>8</v>
      </c>
      <c r="I43" s="820">
        <v>1</v>
      </c>
      <c r="J43" s="822"/>
      <c r="K43" s="1163"/>
      <c r="L43" s="1162"/>
      <c r="M43" s="1161"/>
      <c r="N43" s="1162"/>
      <c r="O43" s="1161"/>
      <c r="P43" s="1162"/>
      <c r="Q43" s="1163"/>
      <c r="R43" s="1162"/>
      <c r="S43" s="1161"/>
      <c r="T43" s="1164"/>
      <c r="U43" s="1139"/>
      <c r="V43" s="1139"/>
    </row>
    <row r="44" spans="2:22" ht="20.25" customHeight="1">
      <c r="B44" s="687" t="s">
        <v>371</v>
      </c>
      <c r="C44" s="816" t="s">
        <v>387</v>
      </c>
      <c r="D44" s="817" t="s">
        <v>388</v>
      </c>
      <c r="E44" s="330" t="s">
        <v>2664</v>
      </c>
      <c r="F44" s="797" t="s">
        <v>443</v>
      </c>
      <c r="G44" s="818">
        <v>8</v>
      </c>
      <c r="H44" s="819">
        <v>8</v>
      </c>
      <c r="I44" s="820">
        <v>1</v>
      </c>
      <c r="J44" s="822"/>
      <c r="K44" s="1163"/>
      <c r="L44" s="1162"/>
      <c r="M44" s="1161"/>
      <c r="N44" s="1162"/>
      <c r="O44" s="1161"/>
      <c r="P44" s="1162"/>
      <c r="Q44" s="1163"/>
      <c r="R44" s="1162"/>
      <c r="S44" s="1161"/>
      <c r="T44" s="1164"/>
      <c r="U44" s="1139"/>
      <c r="V44" s="1139"/>
    </row>
    <row r="45" spans="2:22" ht="20.25" customHeight="1">
      <c r="B45" s="687" t="s">
        <v>371</v>
      </c>
      <c r="C45" s="816" t="s">
        <v>387</v>
      </c>
      <c r="D45" s="817" t="s">
        <v>388</v>
      </c>
      <c r="E45" s="817" t="s">
        <v>2665</v>
      </c>
      <c r="F45" s="817" t="s">
        <v>443</v>
      </c>
      <c r="G45" s="818">
        <v>3</v>
      </c>
      <c r="H45" s="819">
        <v>3</v>
      </c>
      <c r="I45" s="820">
        <v>2</v>
      </c>
      <c r="J45" s="822"/>
      <c r="K45" s="1163"/>
      <c r="L45" s="1162"/>
      <c r="M45" s="1161"/>
      <c r="N45" s="1162"/>
      <c r="O45" s="1161"/>
      <c r="P45" s="1162"/>
      <c r="Q45" s="1163"/>
      <c r="R45" s="1162"/>
      <c r="S45" s="1161"/>
      <c r="T45" s="1164"/>
      <c r="U45" s="1139"/>
      <c r="V45" s="1139"/>
    </row>
    <row r="46" spans="2:22" ht="20.25" customHeight="1">
      <c r="B46" s="687" t="s">
        <v>371</v>
      </c>
      <c r="C46" s="816" t="s">
        <v>387</v>
      </c>
      <c r="D46" s="817" t="s">
        <v>393</v>
      </c>
      <c r="E46" s="817" t="s">
        <v>2666</v>
      </c>
      <c r="F46" s="817" t="s">
        <v>440</v>
      </c>
      <c r="G46" s="818">
        <v>8</v>
      </c>
      <c r="H46" s="819">
        <v>8</v>
      </c>
      <c r="I46" s="820">
        <v>1</v>
      </c>
      <c r="J46" s="822"/>
      <c r="K46" s="1163"/>
      <c r="L46" s="1162"/>
      <c r="M46" s="1161"/>
      <c r="N46" s="1162"/>
      <c r="O46" s="1161"/>
      <c r="P46" s="1162"/>
      <c r="Q46" s="1163"/>
      <c r="R46" s="1162"/>
      <c r="S46" s="1161"/>
      <c r="T46" s="1164"/>
      <c r="U46" s="1139"/>
      <c r="V46" s="1139"/>
    </row>
    <row r="47" spans="2:22" ht="20.25" customHeight="1">
      <c r="B47" s="687" t="s">
        <v>371</v>
      </c>
      <c r="C47" s="816" t="s">
        <v>387</v>
      </c>
      <c r="D47" s="817" t="s">
        <v>393</v>
      </c>
      <c r="E47" s="817" t="s">
        <v>2667</v>
      </c>
      <c r="F47" s="817" t="s">
        <v>443</v>
      </c>
      <c r="G47" s="818">
        <v>5</v>
      </c>
      <c r="H47" s="819">
        <v>5</v>
      </c>
      <c r="I47" s="820">
        <v>1</v>
      </c>
      <c r="J47" s="822"/>
      <c r="K47" s="1163"/>
      <c r="L47" s="1162"/>
      <c r="M47" s="1161"/>
      <c r="N47" s="1162"/>
      <c r="O47" s="1161"/>
      <c r="P47" s="1162"/>
      <c r="Q47" s="1163"/>
      <c r="R47" s="1162"/>
      <c r="S47" s="1161"/>
      <c r="T47" s="1164"/>
      <c r="U47" s="1139"/>
      <c r="V47" s="1139"/>
    </row>
    <row r="48" spans="2:22" ht="20.25" customHeight="1">
      <c r="B48" s="687" t="s">
        <v>371</v>
      </c>
      <c r="C48" s="816" t="s">
        <v>387</v>
      </c>
      <c r="D48" s="817" t="s">
        <v>393</v>
      </c>
      <c r="E48" s="817" t="s">
        <v>2668</v>
      </c>
      <c r="F48" s="817" t="s">
        <v>443</v>
      </c>
      <c r="G48" s="818">
        <v>24</v>
      </c>
      <c r="H48" s="819">
        <v>24</v>
      </c>
      <c r="I48" s="820">
        <v>2</v>
      </c>
      <c r="J48" s="822"/>
      <c r="K48" s="1163"/>
      <c r="L48" s="1162"/>
      <c r="M48" s="1161"/>
      <c r="N48" s="1162"/>
      <c r="O48" s="1161"/>
      <c r="P48" s="1162"/>
      <c r="Q48" s="1163"/>
      <c r="R48" s="1162"/>
      <c r="S48" s="1161"/>
      <c r="T48" s="1164"/>
      <c r="U48" s="1139"/>
      <c r="V48" s="1139"/>
    </row>
    <row r="49" spans="2:22" ht="20.25" customHeight="1">
      <c r="B49" s="687" t="s">
        <v>371</v>
      </c>
      <c r="C49" s="816" t="s">
        <v>387</v>
      </c>
      <c r="D49" s="817" t="s">
        <v>388</v>
      </c>
      <c r="E49" s="817" t="s">
        <v>2669</v>
      </c>
      <c r="F49" s="817" t="s">
        <v>443</v>
      </c>
      <c r="G49" s="818">
        <v>8</v>
      </c>
      <c r="H49" s="819">
        <v>8</v>
      </c>
      <c r="I49" s="820">
        <v>1</v>
      </c>
      <c r="J49" s="822"/>
      <c r="K49" s="1163"/>
      <c r="L49" s="1162"/>
      <c r="M49" s="1161"/>
      <c r="N49" s="1162"/>
      <c r="O49" s="1161"/>
      <c r="P49" s="1162"/>
      <c r="Q49" s="1163"/>
      <c r="R49" s="1162"/>
      <c r="S49" s="1161"/>
      <c r="T49" s="1164"/>
      <c r="U49" s="1139"/>
      <c r="V49" s="1139"/>
    </row>
    <row r="50" spans="2:22" ht="20.25" customHeight="1">
      <c r="B50" s="687" t="s">
        <v>371</v>
      </c>
      <c r="C50" s="816" t="s">
        <v>2671</v>
      </c>
      <c r="D50" s="817" t="s">
        <v>388</v>
      </c>
      <c r="E50" s="817" t="s">
        <v>2670</v>
      </c>
      <c r="F50" s="817" t="s">
        <v>440</v>
      </c>
      <c r="G50" s="818">
        <v>8</v>
      </c>
      <c r="H50" s="819">
        <v>8</v>
      </c>
      <c r="I50" s="820">
        <v>1</v>
      </c>
      <c r="J50" s="822"/>
      <c r="K50" s="1163"/>
      <c r="L50" s="1162"/>
      <c r="M50" s="1161"/>
      <c r="N50" s="1162"/>
      <c r="O50" s="1161"/>
      <c r="P50" s="1162"/>
      <c r="Q50" s="1163"/>
      <c r="R50" s="1162"/>
      <c r="S50" s="1161"/>
      <c r="T50" s="1164"/>
      <c r="U50" s="1139"/>
      <c r="V50" s="1139"/>
    </row>
    <row r="51" spans="2:22" ht="20.25" customHeight="1">
      <c r="B51" s="687" t="s">
        <v>371</v>
      </c>
      <c r="C51" s="816" t="s">
        <v>392</v>
      </c>
      <c r="D51" s="817" t="s">
        <v>393</v>
      </c>
      <c r="E51" s="817" t="s">
        <v>2672</v>
      </c>
      <c r="F51" s="817" t="s">
        <v>437</v>
      </c>
      <c r="G51" s="818">
        <v>4</v>
      </c>
      <c r="H51" s="819">
        <v>4</v>
      </c>
      <c r="I51" s="820">
        <v>2</v>
      </c>
      <c r="J51" s="822"/>
      <c r="K51" s="1163"/>
      <c r="L51" s="1162"/>
      <c r="M51" s="1161"/>
      <c r="N51" s="1162"/>
      <c r="O51" s="1161"/>
      <c r="P51" s="1162"/>
      <c r="Q51" s="1163"/>
      <c r="R51" s="1162"/>
      <c r="S51" s="1161"/>
      <c r="T51" s="1164"/>
      <c r="U51" s="1139"/>
      <c r="V51" s="1139"/>
    </row>
    <row r="52" spans="2:22" ht="20.25" customHeight="1">
      <c r="B52" s="687" t="s">
        <v>371</v>
      </c>
      <c r="C52" s="816" t="s">
        <v>392</v>
      </c>
      <c r="D52" s="817" t="s">
        <v>388</v>
      </c>
      <c r="E52" s="817" t="s">
        <v>2673</v>
      </c>
      <c r="F52" s="817" t="s">
        <v>443</v>
      </c>
      <c r="G52" s="818">
        <v>8</v>
      </c>
      <c r="H52" s="819">
        <v>8</v>
      </c>
      <c r="I52" s="820">
        <v>1</v>
      </c>
      <c r="J52" s="822"/>
      <c r="K52" s="1163"/>
      <c r="L52" s="1162"/>
      <c r="M52" s="1161"/>
      <c r="N52" s="1162"/>
      <c r="O52" s="1161"/>
      <c r="P52" s="1162"/>
      <c r="Q52" s="1163"/>
      <c r="R52" s="1162"/>
      <c r="S52" s="1161"/>
      <c r="T52" s="1164"/>
      <c r="U52" s="1139"/>
      <c r="V52" s="1139"/>
    </row>
    <row r="53" spans="2:22" ht="20.25" customHeight="1">
      <c r="B53" s="687" t="s">
        <v>371</v>
      </c>
      <c r="C53" s="816" t="s">
        <v>387</v>
      </c>
      <c r="D53" s="817" t="s">
        <v>393</v>
      </c>
      <c r="E53" s="817" t="s">
        <v>2674</v>
      </c>
      <c r="F53" s="817" t="s">
        <v>440</v>
      </c>
      <c r="G53" s="818">
        <v>8</v>
      </c>
      <c r="H53" s="819">
        <v>8</v>
      </c>
      <c r="I53" s="820">
        <v>2</v>
      </c>
      <c r="J53" s="822"/>
      <c r="K53" s="1163"/>
      <c r="L53" s="1162"/>
      <c r="M53" s="1161"/>
      <c r="N53" s="1162"/>
      <c r="O53" s="1161"/>
      <c r="P53" s="1162"/>
      <c r="Q53" s="1163"/>
      <c r="R53" s="1162"/>
      <c r="S53" s="1161"/>
      <c r="T53" s="1164"/>
      <c r="U53" s="1139"/>
      <c r="V53" s="1139"/>
    </row>
    <row r="54" spans="2:22" ht="20.25" customHeight="1">
      <c r="B54" s="687" t="s">
        <v>371</v>
      </c>
      <c r="C54" s="816" t="s">
        <v>392</v>
      </c>
      <c r="D54" s="817" t="s">
        <v>388</v>
      </c>
      <c r="E54" s="817" t="s">
        <v>2675</v>
      </c>
      <c r="F54" s="817" t="s">
        <v>440</v>
      </c>
      <c r="G54" s="818">
        <v>8</v>
      </c>
      <c r="H54" s="819">
        <v>8</v>
      </c>
      <c r="I54" s="820">
        <v>1</v>
      </c>
      <c r="J54" s="822"/>
      <c r="K54" s="1163"/>
      <c r="L54" s="1162"/>
      <c r="M54" s="1161"/>
      <c r="N54" s="1162"/>
      <c r="O54" s="1161"/>
      <c r="P54" s="1162"/>
      <c r="Q54" s="1163"/>
      <c r="R54" s="1162"/>
      <c r="S54" s="1161"/>
      <c r="T54" s="1164"/>
      <c r="U54" s="1139"/>
      <c r="V54" s="1139"/>
    </row>
    <row r="55" spans="2:22" ht="20.25" customHeight="1">
      <c r="B55" s="687" t="s">
        <v>371</v>
      </c>
      <c r="C55" s="816" t="s">
        <v>387</v>
      </c>
      <c r="D55" s="817" t="s">
        <v>393</v>
      </c>
      <c r="E55" s="817" t="s">
        <v>2676</v>
      </c>
      <c r="F55" s="817" t="s">
        <v>443</v>
      </c>
      <c r="G55" s="818">
        <v>10</v>
      </c>
      <c r="H55" s="819">
        <v>10</v>
      </c>
      <c r="I55" s="820">
        <v>1</v>
      </c>
      <c r="J55" s="822"/>
      <c r="K55" s="1163"/>
      <c r="L55" s="1162"/>
      <c r="M55" s="1161"/>
      <c r="N55" s="1162"/>
      <c r="O55" s="1161"/>
      <c r="P55" s="1162"/>
      <c r="Q55" s="1163"/>
      <c r="R55" s="1162"/>
      <c r="S55" s="1161"/>
      <c r="T55" s="1164"/>
      <c r="U55" s="1139"/>
      <c r="V55" s="1139"/>
    </row>
    <row r="56" spans="2:22" ht="20.25" customHeight="1">
      <c r="B56" s="687" t="s">
        <v>371</v>
      </c>
      <c r="C56" s="816" t="s">
        <v>392</v>
      </c>
      <c r="D56" s="817" t="s">
        <v>393</v>
      </c>
      <c r="E56" s="817" t="s">
        <v>2677</v>
      </c>
      <c r="F56" s="817" t="s">
        <v>437</v>
      </c>
      <c r="G56" s="818">
        <v>8</v>
      </c>
      <c r="H56" s="819">
        <v>8</v>
      </c>
      <c r="I56" s="820">
        <v>1</v>
      </c>
      <c r="J56" s="822"/>
      <c r="K56" s="1163"/>
      <c r="L56" s="1162"/>
      <c r="M56" s="1161"/>
      <c r="N56" s="1162"/>
      <c r="O56" s="1161"/>
      <c r="P56" s="1162"/>
      <c r="Q56" s="1163"/>
      <c r="R56" s="1162"/>
      <c r="S56" s="1161"/>
      <c r="T56" s="1164"/>
      <c r="U56" s="1139"/>
      <c r="V56" s="1139"/>
    </row>
    <row r="57" spans="2:22" ht="20.25" customHeight="1">
      <c r="B57" s="687" t="s">
        <v>371</v>
      </c>
      <c r="C57" s="816" t="s">
        <v>387</v>
      </c>
      <c r="D57" s="817" t="s">
        <v>393</v>
      </c>
      <c r="E57" s="817" t="s">
        <v>2678</v>
      </c>
      <c r="F57" s="817" t="s">
        <v>443</v>
      </c>
      <c r="G57" s="818">
        <v>3.5</v>
      </c>
      <c r="H57" s="819">
        <v>3.5</v>
      </c>
      <c r="I57" s="820">
        <v>2</v>
      </c>
      <c r="J57" s="822"/>
      <c r="K57" s="1163"/>
      <c r="L57" s="1162"/>
      <c r="M57" s="1161"/>
      <c r="N57" s="1162"/>
      <c r="O57" s="1161"/>
      <c r="P57" s="1162"/>
      <c r="Q57" s="1163"/>
      <c r="R57" s="1162"/>
      <c r="S57" s="1161"/>
      <c r="T57" s="1164"/>
      <c r="U57" s="1139"/>
      <c r="V57" s="1139"/>
    </row>
    <row r="58" spans="2:22" ht="20.25" customHeight="1">
      <c r="B58" s="687" t="s">
        <v>371</v>
      </c>
      <c r="C58" s="816" t="s">
        <v>387</v>
      </c>
      <c r="D58" s="817" t="s">
        <v>397</v>
      </c>
      <c r="E58" s="817" t="s">
        <v>2679</v>
      </c>
      <c r="F58" s="817" t="s">
        <v>437</v>
      </c>
      <c r="G58" s="818">
        <v>250</v>
      </c>
      <c r="H58" s="819">
        <v>250</v>
      </c>
      <c r="I58" s="820">
        <v>1</v>
      </c>
      <c r="J58" s="822"/>
      <c r="K58" s="1163"/>
      <c r="L58" s="1162"/>
      <c r="M58" s="1161"/>
      <c r="N58" s="1162"/>
      <c r="O58" s="1161"/>
      <c r="P58" s="1162"/>
      <c r="Q58" s="1163"/>
      <c r="R58" s="1162"/>
      <c r="S58" s="1161"/>
      <c r="T58" s="1164"/>
      <c r="U58" s="1139"/>
      <c r="V58" s="1139"/>
    </row>
    <row r="59" spans="2:22" ht="20.25" customHeight="1">
      <c r="B59" s="687" t="s">
        <v>371</v>
      </c>
      <c r="C59" s="816" t="s">
        <v>387</v>
      </c>
      <c r="D59" s="817" t="s">
        <v>388</v>
      </c>
      <c r="E59" s="817" t="s">
        <v>2680</v>
      </c>
      <c r="F59" s="817" t="s">
        <v>437</v>
      </c>
      <c r="G59" s="818">
        <v>1</v>
      </c>
      <c r="H59" s="819">
        <v>1</v>
      </c>
      <c r="I59" s="820">
        <v>1</v>
      </c>
      <c r="J59" s="822"/>
      <c r="K59" s="1163"/>
      <c r="L59" s="1162"/>
      <c r="M59" s="1161"/>
      <c r="N59" s="1162"/>
      <c r="O59" s="1161"/>
      <c r="P59" s="1162"/>
      <c r="Q59" s="1163"/>
      <c r="R59" s="1162"/>
      <c r="S59" s="1161"/>
      <c r="T59" s="1164"/>
      <c r="U59" s="1139"/>
      <c r="V59" s="1139"/>
    </row>
    <row r="60" spans="2:22" ht="20.25" customHeight="1">
      <c r="B60" s="687" t="s">
        <v>371</v>
      </c>
      <c r="C60" s="816" t="s">
        <v>387</v>
      </c>
      <c r="D60" s="817" t="s">
        <v>388</v>
      </c>
      <c r="E60" s="817" t="s">
        <v>2681</v>
      </c>
      <c r="F60" s="817" t="s">
        <v>437</v>
      </c>
      <c r="G60" s="818">
        <v>16</v>
      </c>
      <c r="H60" s="819">
        <v>16</v>
      </c>
      <c r="I60" s="820">
        <v>1</v>
      </c>
      <c r="J60" s="822"/>
      <c r="K60" s="1163"/>
      <c r="L60" s="1162"/>
      <c r="M60" s="1161"/>
      <c r="N60" s="1162"/>
      <c r="O60" s="1161"/>
      <c r="P60" s="1162"/>
      <c r="Q60" s="1163"/>
      <c r="R60" s="1162"/>
      <c r="S60" s="1161"/>
      <c r="T60" s="1164"/>
      <c r="U60" s="1139"/>
      <c r="V60" s="1139"/>
    </row>
    <row r="61" spans="2:22" ht="20.25" customHeight="1">
      <c r="B61" s="687" t="s">
        <v>371</v>
      </c>
      <c r="C61" s="816" t="s">
        <v>387</v>
      </c>
      <c r="D61" s="817" t="s">
        <v>388</v>
      </c>
      <c r="E61" s="817" t="s">
        <v>2682</v>
      </c>
      <c r="F61" s="817" t="s">
        <v>443</v>
      </c>
      <c r="G61" s="818">
        <v>8</v>
      </c>
      <c r="H61" s="819">
        <v>8</v>
      </c>
      <c r="I61" s="820">
        <v>2</v>
      </c>
      <c r="J61" s="822"/>
      <c r="K61" s="1163"/>
      <c r="L61" s="1162"/>
      <c r="M61" s="1161"/>
      <c r="N61" s="1162"/>
      <c r="O61" s="1161"/>
      <c r="P61" s="1162"/>
      <c r="Q61" s="1163"/>
      <c r="R61" s="1162"/>
      <c r="S61" s="1161"/>
      <c r="T61" s="1164"/>
      <c r="U61" s="1139"/>
      <c r="V61" s="1139"/>
    </row>
    <row r="62" spans="2:22" ht="20.25" customHeight="1">
      <c r="B62" s="687" t="s">
        <v>371</v>
      </c>
      <c r="C62" s="816" t="s">
        <v>387</v>
      </c>
      <c r="D62" s="817" t="s">
        <v>393</v>
      </c>
      <c r="E62" s="817" t="s">
        <v>2683</v>
      </c>
      <c r="F62" s="817" t="s">
        <v>443</v>
      </c>
      <c r="G62" s="818">
        <v>3</v>
      </c>
      <c r="H62" s="819">
        <v>3</v>
      </c>
      <c r="I62" s="820">
        <v>1</v>
      </c>
      <c r="J62" s="822"/>
      <c r="K62" s="1163"/>
      <c r="L62" s="1162"/>
      <c r="M62" s="1161"/>
      <c r="N62" s="1162"/>
      <c r="O62" s="1161"/>
      <c r="P62" s="1162"/>
      <c r="Q62" s="1163"/>
      <c r="R62" s="1162"/>
      <c r="S62" s="1161"/>
      <c r="T62" s="1164"/>
      <c r="U62" s="1139"/>
      <c r="V62" s="1139"/>
    </row>
    <row r="63" spans="2:22" ht="20.25" customHeight="1">
      <c r="B63" s="687" t="s">
        <v>371</v>
      </c>
      <c r="C63" s="816" t="s">
        <v>387</v>
      </c>
      <c r="D63" s="817" t="s">
        <v>388</v>
      </c>
      <c r="E63" s="817" t="s">
        <v>2684</v>
      </c>
      <c r="F63" s="817" t="s">
        <v>443</v>
      </c>
      <c r="G63" s="818">
        <v>48</v>
      </c>
      <c r="H63" s="819">
        <v>48</v>
      </c>
      <c r="I63" s="820">
        <v>1</v>
      </c>
      <c r="J63" s="822"/>
      <c r="K63" s="1163"/>
      <c r="L63" s="1162"/>
      <c r="M63" s="1161"/>
      <c r="N63" s="1162"/>
      <c r="O63" s="1161"/>
      <c r="P63" s="1162"/>
      <c r="Q63" s="1163"/>
      <c r="R63" s="1162"/>
      <c r="S63" s="1161"/>
      <c r="T63" s="1164"/>
      <c r="U63" s="1139"/>
      <c r="V63" s="1139"/>
    </row>
    <row r="64" spans="2:22" ht="20.25" customHeight="1">
      <c r="B64" s="687" t="s">
        <v>371</v>
      </c>
      <c r="C64" s="816" t="s">
        <v>387</v>
      </c>
      <c r="D64" s="817" t="s">
        <v>388</v>
      </c>
      <c r="E64" s="817" t="s">
        <v>2684</v>
      </c>
      <c r="F64" s="817" t="s">
        <v>443</v>
      </c>
      <c r="G64" s="818">
        <v>49</v>
      </c>
      <c r="H64" s="819">
        <v>49</v>
      </c>
      <c r="I64" s="820">
        <v>1</v>
      </c>
      <c r="J64" s="822"/>
      <c r="K64" s="1163"/>
      <c r="L64" s="1162"/>
      <c r="M64" s="1161"/>
      <c r="N64" s="1162"/>
      <c r="O64" s="1161"/>
      <c r="P64" s="1162"/>
      <c r="Q64" s="1163"/>
      <c r="R64" s="1162"/>
      <c r="S64" s="1161"/>
      <c r="T64" s="1164"/>
      <c r="U64" s="1139"/>
      <c r="V64" s="1139"/>
    </row>
    <row r="65" spans="2:22" ht="20.25" customHeight="1">
      <c r="B65" s="687" t="s">
        <v>371</v>
      </c>
      <c r="C65" s="816" t="s">
        <v>392</v>
      </c>
      <c r="D65" s="817" t="s">
        <v>393</v>
      </c>
      <c r="E65" s="817" t="s">
        <v>2685</v>
      </c>
      <c r="F65" s="817" t="s">
        <v>443</v>
      </c>
      <c r="G65" s="818">
        <v>2</v>
      </c>
      <c r="H65" s="819">
        <v>2</v>
      </c>
      <c r="I65" s="820">
        <v>1</v>
      </c>
      <c r="J65" s="822"/>
      <c r="K65" s="1163"/>
      <c r="L65" s="1162"/>
      <c r="M65" s="1161"/>
      <c r="N65" s="1162"/>
      <c r="O65" s="1161"/>
      <c r="P65" s="1162"/>
      <c r="Q65" s="1163"/>
      <c r="R65" s="1162"/>
      <c r="S65" s="1161"/>
      <c r="T65" s="1164"/>
      <c r="U65" s="1139"/>
      <c r="V65" s="1139"/>
    </row>
    <row r="66" spans="2:22" ht="20.25" customHeight="1">
      <c r="B66" s="687" t="s">
        <v>371</v>
      </c>
      <c r="C66" s="816" t="s">
        <v>392</v>
      </c>
      <c r="D66" s="817" t="s">
        <v>393</v>
      </c>
      <c r="E66" s="817" t="s">
        <v>2686</v>
      </c>
      <c r="F66" s="817" t="s">
        <v>443</v>
      </c>
      <c r="G66" s="818">
        <v>1</v>
      </c>
      <c r="H66" s="819">
        <v>1</v>
      </c>
      <c r="I66" s="820">
        <v>1</v>
      </c>
      <c r="J66" s="822"/>
      <c r="K66" s="1163"/>
      <c r="L66" s="1162"/>
      <c r="M66" s="1161"/>
      <c r="N66" s="1162"/>
      <c r="O66" s="1161"/>
      <c r="P66" s="1162"/>
      <c r="Q66" s="1163"/>
      <c r="R66" s="1162"/>
      <c r="S66" s="1161"/>
      <c r="T66" s="1164"/>
      <c r="U66" s="1139"/>
      <c r="V66" s="1139"/>
    </row>
    <row r="67" spans="2:22" ht="20.25" customHeight="1">
      <c r="B67" s="687" t="s">
        <v>371</v>
      </c>
      <c r="C67" s="816" t="s">
        <v>387</v>
      </c>
      <c r="D67" s="817" t="s">
        <v>393</v>
      </c>
      <c r="E67" s="817" t="s">
        <v>2687</v>
      </c>
      <c r="F67" s="817" t="s">
        <v>443</v>
      </c>
      <c r="G67" s="818">
        <v>3</v>
      </c>
      <c r="H67" s="819">
        <v>3</v>
      </c>
      <c r="I67" s="820">
        <v>1</v>
      </c>
      <c r="J67" s="822"/>
      <c r="K67" s="1163"/>
      <c r="L67" s="1162"/>
      <c r="M67" s="1161"/>
      <c r="N67" s="1162"/>
      <c r="O67" s="1161"/>
      <c r="P67" s="1162"/>
      <c r="Q67" s="1163"/>
      <c r="R67" s="1162"/>
      <c r="S67" s="1161"/>
      <c r="T67" s="1164"/>
      <c r="U67" s="1139"/>
      <c r="V67" s="1139"/>
    </row>
    <row r="68" spans="2:22" ht="20.25" customHeight="1">
      <c r="B68" s="687" t="s">
        <v>371</v>
      </c>
      <c r="C68" s="816" t="s">
        <v>392</v>
      </c>
      <c r="D68" s="817" t="s">
        <v>393</v>
      </c>
      <c r="E68" s="817" t="s">
        <v>2688</v>
      </c>
      <c r="F68" s="817" t="s">
        <v>443</v>
      </c>
      <c r="G68" s="818">
        <v>1</v>
      </c>
      <c r="H68" s="819">
        <v>1</v>
      </c>
      <c r="I68" s="820">
        <v>1</v>
      </c>
      <c r="J68" s="822"/>
      <c r="K68" s="1163"/>
      <c r="L68" s="1162"/>
      <c r="M68" s="1161"/>
      <c r="N68" s="1162"/>
      <c r="O68" s="1161"/>
      <c r="P68" s="1162"/>
      <c r="Q68" s="1163"/>
      <c r="R68" s="1162"/>
      <c r="S68" s="1161"/>
      <c r="T68" s="1164"/>
      <c r="U68" s="1139"/>
      <c r="V68" s="1139"/>
    </row>
    <row r="69" spans="2:22" ht="20.25" customHeight="1">
      <c r="B69" s="687" t="s">
        <v>371</v>
      </c>
      <c r="C69" s="816" t="s">
        <v>387</v>
      </c>
      <c r="D69" s="817" t="s">
        <v>388</v>
      </c>
      <c r="E69" s="817" t="s">
        <v>2689</v>
      </c>
      <c r="F69" s="817" t="s">
        <v>443</v>
      </c>
      <c r="G69" s="818">
        <v>8</v>
      </c>
      <c r="H69" s="819">
        <v>8</v>
      </c>
      <c r="I69" s="820">
        <v>1</v>
      </c>
      <c r="J69" s="822"/>
      <c r="K69" s="1163"/>
      <c r="L69" s="1162"/>
      <c r="M69" s="1161"/>
      <c r="N69" s="1162"/>
      <c r="O69" s="1161"/>
      <c r="P69" s="1162"/>
      <c r="Q69" s="1163"/>
      <c r="R69" s="1162"/>
      <c r="S69" s="1161"/>
      <c r="T69" s="1164"/>
      <c r="U69" s="1139"/>
      <c r="V69" s="1139"/>
    </row>
    <row r="70" spans="2:22" ht="20.25" customHeight="1">
      <c r="B70" s="687" t="s">
        <v>371</v>
      </c>
      <c r="C70" s="816" t="s">
        <v>387</v>
      </c>
      <c r="D70" s="817" t="s">
        <v>388</v>
      </c>
      <c r="E70" s="817" t="s">
        <v>2690</v>
      </c>
      <c r="F70" s="817" t="s">
        <v>440</v>
      </c>
      <c r="G70" s="818">
        <v>8</v>
      </c>
      <c r="H70" s="819">
        <v>8</v>
      </c>
      <c r="I70" s="820">
        <v>1</v>
      </c>
      <c r="J70" s="822" t="s">
        <v>2660</v>
      </c>
      <c r="K70" s="1163"/>
      <c r="L70" s="1162"/>
      <c r="M70" s="1161"/>
      <c r="N70" s="1162"/>
      <c r="O70" s="1161"/>
      <c r="P70" s="1162"/>
      <c r="Q70" s="1163"/>
      <c r="R70" s="1162"/>
      <c r="S70" s="1161"/>
      <c r="T70" s="1164"/>
      <c r="U70" s="1139"/>
      <c r="V70" s="1139"/>
    </row>
    <row r="71" spans="2:22" ht="20.25" customHeight="1">
      <c r="B71" s="687" t="s">
        <v>371</v>
      </c>
      <c r="C71" s="816" t="s">
        <v>387</v>
      </c>
      <c r="D71" s="817" t="s">
        <v>388</v>
      </c>
      <c r="E71" s="817" t="s">
        <v>2691</v>
      </c>
      <c r="F71" s="817" t="s">
        <v>443</v>
      </c>
      <c r="G71" s="818">
        <v>8</v>
      </c>
      <c r="H71" s="819">
        <v>8</v>
      </c>
      <c r="I71" s="820">
        <v>1</v>
      </c>
      <c r="J71" s="822"/>
      <c r="K71" s="1163"/>
      <c r="L71" s="1162"/>
      <c r="M71" s="1161"/>
      <c r="N71" s="1162"/>
      <c r="O71" s="1161"/>
      <c r="P71" s="1162"/>
      <c r="Q71" s="1163"/>
      <c r="R71" s="1162"/>
      <c r="S71" s="1161"/>
      <c r="T71" s="1164"/>
      <c r="U71" s="1139"/>
      <c r="V71" s="1139"/>
    </row>
    <row r="72" spans="2:22" ht="20.25" customHeight="1">
      <c r="B72" s="687" t="s">
        <v>371</v>
      </c>
      <c r="C72" s="816" t="s">
        <v>387</v>
      </c>
      <c r="D72" s="817" t="s">
        <v>388</v>
      </c>
      <c r="E72" s="817" t="s">
        <v>2691</v>
      </c>
      <c r="F72" s="817" t="s">
        <v>443</v>
      </c>
      <c r="G72" s="818">
        <v>8</v>
      </c>
      <c r="H72" s="819">
        <v>8</v>
      </c>
      <c r="I72" s="820">
        <v>1</v>
      </c>
      <c r="J72" s="822"/>
      <c r="K72" s="1163"/>
      <c r="L72" s="1162"/>
      <c r="M72" s="1161"/>
      <c r="N72" s="1162"/>
      <c r="O72" s="1161"/>
      <c r="P72" s="1162"/>
      <c r="Q72" s="1163"/>
      <c r="R72" s="1162"/>
      <c r="S72" s="1161"/>
      <c r="T72" s="1164"/>
      <c r="U72" s="1139"/>
      <c r="V72" s="1139"/>
    </row>
    <row r="73" spans="2:22" ht="20.25" customHeight="1">
      <c r="B73" s="687" t="s">
        <v>371</v>
      </c>
      <c r="C73" s="816" t="s">
        <v>387</v>
      </c>
      <c r="D73" s="817" t="s">
        <v>388</v>
      </c>
      <c r="E73" s="817" t="s">
        <v>2692</v>
      </c>
      <c r="F73" s="817" t="s">
        <v>437</v>
      </c>
      <c r="G73" s="818">
        <v>258</v>
      </c>
      <c r="H73" s="819">
        <v>258</v>
      </c>
      <c r="I73" s="820">
        <v>1</v>
      </c>
      <c r="J73" s="822"/>
      <c r="K73" s="1163"/>
      <c r="L73" s="1162"/>
      <c r="M73" s="1161"/>
      <c r="N73" s="1162"/>
      <c r="O73" s="1161"/>
      <c r="P73" s="1162"/>
      <c r="Q73" s="1163"/>
      <c r="R73" s="1162"/>
      <c r="S73" s="1161"/>
      <c r="T73" s="1164"/>
      <c r="U73" s="1139"/>
      <c r="V73" s="1139"/>
    </row>
    <row r="74" spans="2:22" ht="20.25" customHeight="1">
      <c r="B74" s="687" t="s">
        <v>371</v>
      </c>
      <c r="C74" s="816" t="s">
        <v>392</v>
      </c>
      <c r="D74" s="817" t="s">
        <v>388</v>
      </c>
      <c r="E74" s="817" t="s">
        <v>2693</v>
      </c>
      <c r="F74" s="817" t="s">
        <v>443</v>
      </c>
      <c r="G74" s="818">
        <v>2</v>
      </c>
      <c r="H74" s="819">
        <v>2</v>
      </c>
      <c r="I74" s="820">
        <v>1</v>
      </c>
      <c r="J74" s="822"/>
      <c r="K74" s="1163"/>
      <c r="L74" s="1162"/>
      <c r="M74" s="1161"/>
      <c r="N74" s="1162"/>
      <c r="O74" s="1161"/>
      <c r="P74" s="1162"/>
      <c r="Q74" s="1163"/>
      <c r="R74" s="1162"/>
      <c r="S74" s="1161"/>
      <c r="T74" s="1164"/>
      <c r="U74" s="1139"/>
      <c r="V74" s="1139"/>
    </row>
    <row r="75" spans="2:22" ht="20.25" customHeight="1">
      <c r="B75" s="687" t="s">
        <v>371</v>
      </c>
      <c r="C75" s="816" t="s">
        <v>387</v>
      </c>
      <c r="D75" s="817" t="s">
        <v>393</v>
      </c>
      <c r="E75" s="817" t="s">
        <v>2694</v>
      </c>
      <c r="F75" s="817" t="s">
        <v>437</v>
      </c>
      <c r="G75" s="818">
        <v>1</v>
      </c>
      <c r="H75" s="819">
        <v>1</v>
      </c>
      <c r="I75" s="820">
        <v>1</v>
      </c>
      <c r="J75" s="822"/>
      <c r="K75" s="1163"/>
      <c r="L75" s="1162"/>
      <c r="M75" s="1161"/>
      <c r="N75" s="1162"/>
      <c r="O75" s="1161"/>
      <c r="P75" s="1162"/>
      <c r="Q75" s="1163"/>
      <c r="R75" s="1162"/>
      <c r="S75" s="1161"/>
      <c r="T75" s="1164"/>
      <c r="U75" s="1139"/>
      <c r="V75" s="1139"/>
    </row>
    <row r="76" spans="2:22" ht="20.25" customHeight="1">
      <c r="B76" s="687" t="s">
        <v>371</v>
      </c>
      <c r="C76" s="816" t="s">
        <v>392</v>
      </c>
      <c r="D76" s="817" t="s">
        <v>388</v>
      </c>
      <c r="E76" s="817" t="s">
        <v>2695</v>
      </c>
      <c r="F76" s="817" t="s">
        <v>437</v>
      </c>
      <c r="G76" s="818">
        <v>8</v>
      </c>
      <c r="H76" s="819">
        <v>8</v>
      </c>
      <c r="I76" s="820">
        <v>1</v>
      </c>
      <c r="J76" s="822"/>
      <c r="K76" s="1163"/>
      <c r="L76" s="1162"/>
      <c r="M76" s="1161"/>
      <c r="N76" s="1162"/>
      <c r="O76" s="1161"/>
      <c r="P76" s="1162"/>
      <c r="Q76" s="1163"/>
      <c r="R76" s="1162"/>
      <c r="S76" s="1161"/>
      <c r="T76" s="1164"/>
      <c r="U76" s="1139"/>
      <c r="V76" s="1139"/>
    </row>
    <row r="77" spans="2:22" ht="20.25" customHeight="1">
      <c r="B77" s="687" t="s">
        <v>371</v>
      </c>
      <c r="C77" s="816" t="s">
        <v>387</v>
      </c>
      <c r="D77" s="817" t="s">
        <v>388</v>
      </c>
      <c r="E77" s="817" t="s">
        <v>2696</v>
      </c>
      <c r="F77" s="817" t="s">
        <v>440</v>
      </c>
      <c r="G77" s="818">
        <v>16</v>
      </c>
      <c r="H77" s="819">
        <v>16</v>
      </c>
      <c r="I77" s="820">
        <v>1</v>
      </c>
      <c r="J77" s="822"/>
      <c r="K77" s="1163"/>
      <c r="L77" s="1162"/>
      <c r="M77" s="1161"/>
      <c r="N77" s="1162"/>
      <c r="O77" s="1161"/>
      <c r="P77" s="1162"/>
      <c r="Q77" s="1163"/>
      <c r="R77" s="1162"/>
      <c r="S77" s="1161"/>
      <c r="T77" s="1164"/>
      <c r="U77" s="1139"/>
      <c r="V77" s="1139"/>
    </row>
    <row r="78" spans="2:22" ht="20.25" customHeight="1">
      <c r="B78" s="687" t="s">
        <v>371</v>
      </c>
      <c r="C78" s="816" t="s">
        <v>392</v>
      </c>
      <c r="D78" s="817" t="s">
        <v>393</v>
      </c>
      <c r="E78" s="817" t="s">
        <v>2697</v>
      </c>
      <c r="F78" s="817" t="s">
        <v>443</v>
      </c>
      <c r="G78" s="818">
        <v>2</v>
      </c>
      <c r="H78" s="819">
        <v>2</v>
      </c>
      <c r="I78" s="820">
        <v>1</v>
      </c>
      <c r="J78" s="822"/>
      <c r="K78" s="1163"/>
      <c r="L78" s="1162"/>
      <c r="M78" s="1161"/>
      <c r="N78" s="1162"/>
      <c r="O78" s="1161"/>
      <c r="P78" s="1162"/>
      <c r="Q78" s="1163"/>
      <c r="R78" s="1162"/>
      <c r="S78" s="1161"/>
      <c r="T78" s="1164"/>
      <c r="U78" s="1139"/>
      <c r="V78" s="1139"/>
    </row>
    <row r="79" spans="2:22" ht="20.25" customHeight="1">
      <c r="B79" s="687" t="s">
        <v>371</v>
      </c>
      <c r="C79" s="816" t="s">
        <v>387</v>
      </c>
      <c r="D79" s="817" t="s">
        <v>393</v>
      </c>
      <c r="E79" s="817" t="s">
        <v>2698</v>
      </c>
      <c r="F79" s="817" t="s">
        <v>443</v>
      </c>
      <c r="G79" s="818">
        <v>2</v>
      </c>
      <c r="H79" s="819">
        <v>2</v>
      </c>
      <c r="I79" s="820">
        <v>1</v>
      </c>
      <c r="J79" s="822"/>
      <c r="K79" s="1163"/>
      <c r="L79" s="1162"/>
      <c r="M79" s="1161"/>
      <c r="N79" s="1162"/>
      <c r="O79" s="1161"/>
      <c r="P79" s="1162"/>
      <c r="Q79" s="1163"/>
      <c r="R79" s="1162"/>
      <c r="S79" s="1161"/>
      <c r="T79" s="1164"/>
      <c r="U79" s="1139"/>
      <c r="V79" s="1139"/>
    </row>
    <row r="80" spans="2:22" ht="20.25" customHeight="1">
      <c r="B80" s="687" t="s">
        <v>371</v>
      </c>
      <c r="C80" s="816" t="s">
        <v>392</v>
      </c>
      <c r="D80" s="817" t="s">
        <v>393</v>
      </c>
      <c r="E80" s="817" t="s">
        <v>2699</v>
      </c>
      <c r="F80" s="817" t="s">
        <v>443</v>
      </c>
      <c r="G80" s="818">
        <v>3</v>
      </c>
      <c r="H80" s="819">
        <v>3</v>
      </c>
      <c r="I80" s="820">
        <v>1</v>
      </c>
      <c r="J80" s="822"/>
      <c r="K80" s="1163"/>
      <c r="L80" s="1162"/>
      <c r="M80" s="1161"/>
      <c r="N80" s="1162"/>
      <c r="O80" s="1161"/>
      <c r="P80" s="1162"/>
      <c r="Q80" s="1163"/>
      <c r="R80" s="1162"/>
      <c r="S80" s="1161"/>
      <c r="T80" s="1164"/>
      <c r="U80" s="1139"/>
      <c r="V80" s="1139"/>
    </row>
    <row r="81" spans="2:22" ht="20.25" customHeight="1">
      <c r="B81" s="687" t="s">
        <v>371</v>
      </c>
      <c r="C81" s="816" t="s">
        <v>392</v>
      </c>
      <c r="D81" s="817" t="s">
        <v>388</v>
      </c>
      <c r="E81" s="817" t="s">
        <v>2700</v>
      </c>
      <c r="F81" s="817" t="s">
        <v>440</v>
      </c>
      <c r="G81" s="818">
        <v>8</v>
      </c>
      <c r="H81" s="819">
        <v>8</v>
      </c>
      <c r="I81" s="820">
        <v>1</v>
      </c>
      <c r="J81" s="822" t="s">
        <v>2660</v>
      </c>
      <c r="K81" s="1163"/>
      <c r="L81" s="1162"/>
      <c r="M81" s="1161"/>
      <c r="N81" s="1162"/>
      <c r="O81" s="1161"/>
      <c r="P81" s="1162"/>
      <c r="Q81" s="1163"/>
      <c r="R81" s="1162"/>
      <c r="S81" s="1161"/>
      <c r="T81" s="1164"/>
      <c r="U81" s="1139"/>
      <c r="V81" s="1139"/>
    </row>
    <row r="82" spans="2:22" ht="20.25" customHeight="1">
      <c r="B82" s="687" t="s">
        <v>371</v>
      </c>
      <c r="C82" s="816" t="s">
        <v>392</v>
      </c>
      <c r="D82" s="817" t="s">
        <v>388</v>
      </c>
      <c r="E82" s="817" t="s">
        <v>2701</v>
      </c>
      <c r="F82" s="817" t="s">
        <v>440</v>
      </c>
      <c r="G82" s="818">
        <v>8</v>
      </c>
      <c r="H82" s="819">
        <v>8</v>
      </c>
      <c r="I82" s="820">
        <v>1</v>
      </c>
      <c r="J82" s="822"/>
      <c r="K82" s="1163"/>
      <c r="L82" s="1162"/>
      <c r="M82" s="1161"/>
      <c r="N82" s="1162"/>
      <c r="O82" s="1161"/>
      <c r="P82" s="1162"/>
      <c r="Q82" s="1163"/>
      <c r="R82" s="1162"/>
      <c r="S82" s="1161"/>
      <c r="T82" s="1164"/>
      <c r="U82" s="1139"/>
      <c r="V82" s="1139"/>
    </row>
    <row r="83" spans="2:22" ht="20.25" customHeight="1">
      <c r="B83" s="687" t="s">
        <v>371</v>
      </c>
      <c r="C83" s="816" t="s">
        <v>387</v>
      </c>
      <c r="D83" s="817" t="s">
        <v>393</v>
      </c>
      <c r="E83" s="817" t="s">
        <v>2702</v>
      </c>
      <c r="F83" s="817" t="s">
        <v>443</v>
      </c>
      <c r="G83" s="818">
        <v>4</v>
      </c>
      <c r="H83" s="819">
        <v>4</v>
      </c>
      <c r="I83" s="820">
        <v>1</v>
      </c>
      <c r="J83" s="822"/>
      <c r="K83" s="1163"/>
      <c r="L83" s="1162"/>
      <c r="M83" s="1161"/>
      <c r="N83" s="1162"/>
      <c r="O83" s="1161"/>
      <c r="P83" s="1162"/>
      <c r="Q83" s="1163"/>
      <c r="R83" s="1162"/>
      <c r="S83" s="1161"/>
      <c r="T83" s="1164"/>
      <c r="U83" s="1139"/>
      <c r="V83" s="1139"/>
    </row>
    <row r="84" spans="2:22" ht="20.25" customHeight="1">
      <c r="B84" s="687" t="s">
        <v>371</v>
      </c>
      <c r="C84" s="816" t="s">
        <v>387</v>
      </c>
      <c r="D84" s="817" t="s">
        <v>393</v>
      </c>
      <c r="E84" s="817" t="s">
        <v>2703</v>
      </c>
      <c r="F84" s="817" t="s">
        <v>437</v>
      </c>
      <c r="G84" s="818">
        <v>4</v>
      </c>
      <c r="H84" s="819">
        <v>4</v>
      </c>
      <c r="I84" s="820">
        <v>1</v>
      </c>
      <c r="J84" s="822"/>
      <c r="K84" s="1163"/>
      <c r="L84" s="1162"/>
      <c r="M84" s="1161"/>
      <c r="N84" s="1162"/>
      <c r="O84" s="1161"/>
      <c r="P84" s="1162"/>
      <c r="Q84" s="1163"/>
      <c r="R84" s="1162"/>
      <c r="S84" s="1161"/>
      <c r="T84" s="1164"/>
      <c r="U84" s="1139"/>
      <c r="V84" s="1139"/>
    </row>
    <row r="85" spans="2:22" ht="20.25" customHeight="1">
      <c r="B85" s="687" t="s">
        <v>371</v>
      </c>
      <c r="C85" s="816" t="s">
        <v>387</v>
      </c>
      <c r="D85" s="817" t="s">
        <v>393</v>
      </c>
      <c r="E85" s="817" t="s">
        <v>2704</v>
      </c>
      <c r="F85" s="817" t="s">
        <v>443</v>
      </c>
      <c r="G85" s="818">
        <v>2</v>
      </c>
      <c r="H85" s="819">
        <v>2</v>
      </c>
      <c r="I85" s="820">
        <v>1</v>
      </c>
      <c r="J85" s="822"/>
      <c r="K85" s="1163"/>
      <c r="L85" s="1162"/>
      <c r="M85" s="1161"/>
      <c r="N85" s="1162"/>
      <c r="O85" s="1161"/>
      <c r="P85" s="1162"/>
      <c r="Q85" s="1163"/>
      <c r="R85" s="1162"/>
      <c r="S85" s="1161"/>
      <c r="T85" s="1164"/>
      <c r="U85" s="1139"/>
      <c r="V85" s="1139"/>
    </row>
    <row r="86" spans="2:22" ht="20.25" customHeight="1">
      <c r="B86" s="687" t="s">
        <v>371</v>
      </c>
      <c r="C86" s="816" t="s">
        <v>392</v>
      </c>
      <c r="D86" s="817" t="s">
        <v>393</v>
      </c>
      <c r="E86" s="817" t="s">
        <v>2705</v>
      </c>
      <c r="F86" s="817" t="s">
        <v>437</v>
      </c>
      <c r="G86" s="818">
        <v>6</v>
      </c>
      <c r="H86" s="819">
        <v>6</v>
      </c>
      <c r="I86" s="820">
        <v>1</v>
      </c>
      <c r="J86" s="822"/>
      <c r="K86" s="1163"/>
      <c r="L86" s="1162"/>
      <c r="M86" s="1161"/>
      <c r="N86" s="1162"/>
      <c r="O86" s="1161"/>
      <c r="P86" s="1162"/>
      <c r="Q86" s="1163"/>
      <c r="R86" s="1162"/>
      <c r="S86" s="1161"/>
      <c r="T86" s="1164"/>
      <c r="U86" s="1139"/>
      <c r="V86" s="1139"/>
    </row>
    <row r="87" spans="2:22" ht="20.25" customHeight="1">
      <c r="B87" s="687" t="s">
        <v>371</v>
      </c>
      <c r="C87" s="816" t="s">
        <v>392</v>
      </c>
      <c r="D87" s="817" t="s">
        <v>388</v>
      </c>
      <c r="E87" s="817" t="s">
        <v>2706</v>
      </c>
      <c r="F87" s="817" t="s">
        <v>437</v>
      </c>
      <c r="G87" s="818">
        <v>26</v>
      </c>
      <c r="H87" s="819">
        <v>26</v>
      </c>
      <c r="I87" s="820">
        <v>1</v>
      </c>
      <c r="J87" s="822"/>
      <c r="K87" s="1163"/>
      <c r="L87" s="1162"/>
      <c r="M87" s="1161"/>
      <c r="N87" s="1162"/>
      <c r="O87" s="1161"/>
      <c r="P87" s="1162"/>
      <c r="Q87" s="1163"/>
      <c r="R87" s="1162"/>
      <c r="S87" s="1161"/>
      <c r="T87" s="1164"/>
      <c r="U87" s="1139"/>
      <c r="V87" s="1139"/>
    </row>
    <row r="88" spans="2:22" ht="20.25" customHeight="1">
      <c r="B88" s="687" t="s">
        <v>371</v>
      </c>
      <c r="C88" s="816" t="s">
        <v>392</v>
      </c>
      <c r="D88" s="817" t="s">
        <v>388</v>
      </c>
      <c r="E88" s="817" t="s">
        <v>2706</v>
      </c>
      <c r="F88" s="817" t="s">
        <v>437</v>
      </c>
      <c r="G88" s="818">
        <v>27</v>
      </c>
      <c r="H88" s="819">
        <v>27</v>
      </c>
      <c r="I88" s="820">
        <v>1</v>
      </c>
      <c r="J88" s="822"/>
      <c r="K88" s="1163"/>
      <c r="L88" s="1162"/>
      <c r="M88" s="1161"/>
      <c r="N88" s="1162"/>
      <c r="O88" s="1161"/>
      <c r="P88" s="1162"/>
      <c r="Q88" s="1163"/>
      <c r="R88" s="1162"/>
      <c r="S88" s="1161"/>
      <c r="T88" s="1164"/>
      <c r="U88" s="1139"/>
      <c r="V88" s="1139"/>
    </row>
    <row r="89" spans="2:22" ht="20.25" customHeight="1">
      <c r="B89" s="687" t="s">
        <v>371</v>
      </c>
      <c r="C89" s="816" t="s">
        <v>387</v>
      </c>
      <c r="D89" s="817" t="s">
        <v>393</v>
      </c>
      <c r="E89" s="817" t="s">
        <v>2707</v>
      </c>
      <c r="F89" s="817" t="s">
        <v>443</v>
      </c>
      <c r="G89" s="818">
        <v>4</v>
      </c>
      <c r="H89" s="819">
        <v>4</v>
      </c>
      <c r="I89" s="820">
        <v>1</v>
      </c>
      <c r="J89" s="822"/>
      <c r="K89" s="1163"/>
      <c r="L89" s="1162"/>
      <c r="M89" s="1161"/>
      <c r="N89" s="1162"/>
      <c r="O89" s="1161"/>
      <c r="P89" s="1162"/>
      <c r="Q89" s="1163"/>
      <c r="R89" s="1162"/>
      <c r="S89" s="1161"/>
      <c r="T89" s="1164"/>
      <c r="U89" s="1139"/>
      <c r="V89" s="1139"/>
    </row>
    <row r="90" spans="2:22" ht="20.25" customHeight="1">
      <c r="B90" s="687" t="s">
        <v>371</v>
      </c>
      <c r="C90" s="816" t="s">
        <v>387</v>
      </c>
      <c r="D90" s="817" t="s">
        <v>393</v>
      </c>
      <c r="E90" s="817" t="s">
        <v>2708</v>
      </c>
      <c r="F90" s="817" t="s">
        <v>437</v>
      </c>
      <c r="G90" s="818">
        <v>4</v>
      </c>
      <c r="H90" s="819">
        <v>4</v>
      </c>
      <c r="I90" s="820">
        <v>1</v>
      </c>
      <c r="J90" s="822"/>
      <c r="K90" s="1163"/>
      <c r="L90" s="1162"/>
      <c r="M90" s="1161"/>
      <c r="N90" s="1162"/>
      <c r="O90" s="1161"/>
      <c r="P90" s="1162"/>
      <c r="Q90" s="1163"/>
      <c r="R90" s="1162"/>
      <c r="S90" s="1161"/>
      <c r="T90" s="1164"/>
      <c r="U90" s="1139"/>
      <c r="V90" s="1139"/>
    </row>
    <row r="91" spans="2:22" ht="20.25" customHeight="1">
      <c r="B91" s="687" t="s">
        <v>371</v>
      </c>
      <c r="C91" s="816" t="s">
        <v>387</v>
      </c>
      <c r="D91" s="817" t="s">
        <v>393</v>
      </c>
      <c r="E91" s="817" t="s">
        <v>2709</v>
      </c>
      <c r="F91" s="817" t="s">
        <v>437</v>
      </c>
      <c r="G91" s="818">
        <v>3</v>
      </c>
      <c r="H91" s="819">
        <v>3</v>
      </c>
      <c r="I91" s="820">
        <v>1</v>
      </c>
      <c r="J91" s="822"/>
      <c r="K91" s="1163"/>
      <c r="L91" s="1162"/>
      <c r="M91" s="1161"/>
      <c r="N91" s="1162"/>
      <c r="O91" s="1161"/>
      <c r="P91" s="1162"/>
      <c r="Q91" s="1163"/>
      <c r="R91" s="1162"/>
      <c r="S91" s="1161"/>
      <c r="T91" s="1164"/>
      <c r="U91" s="1139"/>
      <c r="V91" s="1139"/>
    </row>
    <row r="92" spans="2:22" ht="20.25" customHeight="1">
      <c r="B92" s="687" t="s">
        <v>371</v>
      </c>
      <c r="C92" s="816" t="s">
        <v>392</v>
      </c>
      <c r="D92" s="817" t="s">
        <v>388</v>
      </c>
      <c r="E92" s="817" t="s">
        <v>2649</v>
      </c>
      <c r="F92" s="817" t="s">
        <v>443</v>
      </c>
      <c r="G92" s="818">
        <v>8</v>
      </c>
      <c r="H92" s="819">
        <v>8</v>
      </c>
      <c r="I92" s="820">
        <v>1</v>
      </c>
      <c r="J92" s="822"/>
      <c r="K92" s="1163"/>
      <c r="L92" s="1162"/>
      <c r="M92" s="1161"/>
      <c r="N92" s="1162"/>
      <c r="O92" s="1161"/>
      <c r="P92" s="1162"/>
      <c r="Q92" s="1163"/>
      <c r="R92" s="1162"/>
      <c r="S92" s="1161"/>
      <c r="T92" s="1164"/>
      <c r="U92" s="1139"/>
      <c r="V92" s="1139"/>
    </row>
    <row r="93" spans="2:22" ht="20.25" customHeight="1">
      <c r="B93" s="687" t="s">
        <v>371</v>
      </c>
      <c r="C93" s="816" t="s">
        <v>387</v>
      </c>
      <c r="D93" s="817" t="s">
        <v>393</v>
      </c>
      <c r="E93" s="817" t="s">
        <v>2710</v>
      </c>
      <c r="F93" s="817" t="s">
        <v>437</v>
      </c>
      <c r="G93" s="818">
        <v>14</v>
      </c>
      <c r="H93" s="819">
        <v>14</v>
      </c>
      <c r="I93" s="820">
        <v>1</v>
      </c>
      <c r="J93" s="822"/>
      <c r="K93" s="1163"/>
      <c r="L93" s="1162"/>
      <c r="M93" s="1161"/>
      <c r="N93" s="1162"/>
      <c r="O93" s="1161"/>
      <c r="P93" s="1162"/>
      <c r="Q93" s="1163"/>
      <c r="R93" s="1162"/>
      <c r="S93" s="1161"/>
      <c r="T93" s="1164"/>
      <c r="U93" s="1139"/>
      <c r="V93" s="1139"/>
    </row>
    <row r="94" spans="2:22" ht="20.25" customHeight="1">
      <c r="B94" s="687" t="s">
        <v>371</v>
      </c>
      <c r="C94" s="816" t="s">
        <v>387</v>
      </c>
      <c r="D94" s="817" t="s">
        <v>388</v>
      </c>
      <c r="E94" s="817" t="s">
        <v>2711</v>
      </c>
      <c r="F94" s="817" t="s">
        <v>437</v>
      </c>
      <c r="G94" s="818">
        <v>12</v>
      </c>
      <c r="H94" s="819">
        <v>12</v>
      </c>
      <c r="I94" s="820">
        <v>1</v>
      </c>
      <c r="J94" s="822"/>
      <c r="K94" s="1163"/>
      <c r="L94" s="1162"/>
      <c r="M94" s="1161"/>
      <c r="N94" s="1162"/>
      <c r="O94" s="1161"/>
      <c r="P94" s="1162"/>
      <c r="Q94" s="1163"/>
      <c r="R94" s="1162"/>
      <c r="S94" s="1161"/>
      <c r="T94" s="1164"/>
      <c r="U94" s="1139"/>
      <c r="V94" s="1139"/>
    </row>
    <row r="95" spans="2:22" ht="20.25" customHeight="1">
      <c r="B95" s="687" t="s">
        <v>371</v>
      </c>
      <c r="C95" s="816" t="s">
        <v>387</v>
      </c>
      <c r="D95" s="817" t="s">
        <v>388</v>
      </c>
      <c r="E95" s="817" t="s">
        <v>2712</v>
      </c>
      <c r="F95" s="817" t="s">
        <v>443</v>
      </c>
      <c r="G95" s="818">
        <v>4</v>
      </c>
      <c r="H95" s="819">
        <v>4</v>
      </c>
      <c r="I95" s="820">
        <v>1</v>
      </c>
      <c r="J95" s="822"/>
      <c r="K95" s="1163"/>
      <c r="L95" s="1162"/>
      <c r="M95" s="1161"/>
      <c r="N95" s="1162"/>
      <c r="O95" s="1161"/>
      <c r="P95" s="1162"/>
      <c r="Q95" s="1163"/>
      <c r="R95" s="1162"/>
      <c r="S95" s="1161"/>
      <c r="T95" s="1164"/>
      <c r="U95" s="1139"/>
      <c r="V95" s="1139"/>
    </row>
    <row r="96" spans="2:22" ht="20.25" customHeight="1">
      <c r="B96" s="687" t="s">
        <v>371</v>
      </c>
      <c r="C96" s="816" t="s">
        <v>387</v>
      </c>
      <c r="D96" s="817" t="s">
        <v>393</v>
      </c>
      <c r="E96" s="817" t="s">
        <v>2713</v>
      </c>
      <c r="F96" s="817" t="s">
        <v>443</v>
      </c>
      <c r="G96" s="818">
        <v>4</v>
      </c>
      <c r="H96" s="819">
        <v>4</v>
      </c>
      <c r="I96" s="820">
        <v>1</v>
      </c>
      <c r="J96" s="822"/>
      <c r="K96" s="1163"/>
      <c r="L96" s="1162"/>
      <c r="M96" s="1161"/>
      <c r="N96" s="1162"/>
      <c r="O96" s="1161"/>
      <c r="P96" s="1162"/>
      <c r="Q96" s="1163"/>
      <c r="R96" s="1162"/>
      <c r="S96" s="1161"/>
      <c r="T96" s="1164"/>
      <c r="U96" s="1139"/>
      <c r="V96" s="1139"/>
    </row>
    <row r="97" spans="2:22" ht="20.25" customHeight="1">
      <c r="B97" s="687" t="s">
        <v>371</v>
      </c>
      <c r="C97" s="816" t="s">
        <v>387</v>
      </c>
      <c r="D97" s="817" t="s">
        <v>388</v>
      </c>
      <c r="E97" s="817" t="s">
        <v>2714</v>
      </c>
      <c r="F97" s="817" t="s">
        <v>443</v>
      </c>
      <c r="G97" s="818">
        <v>4</v>
      </c>
      <c r="H97" s="819">
        <v>4</v>
      </c>
      <c r="I97" s="820">
        <v>32</v>
      </c>
      <c r="J97" s="822"/>
      <c r="K97" s="1163"/>
      <c r="L97" s="1162"/>
      <c r="M97" s="1161"/>
      <c r="N97" s="1162"/>
      <c r="O97" s="1161"/>
      <c r="P97" s="1162"/>
      <c r="Q97" s="1163"/>
      <c r="R97" s="1162"/>
      <c r="S97" s="1161"/>
      <c r="T97" s="1164"/>
      <c r="U97" s="1139"/>
      <c r="V97" s="1139"/>
    </row>
    <row r="98" spans="2:22" ht="20.25" customHeight="1">
      <c r="B98" s="687" t="s">
        <v>371</v>
      </c>
      <c r="C98" s="816" t="s">
        <v>387</v>
      </c>
      <c r="D98" s="817" t="s">
        <v>388</v>
      </c>
      <c r="E98" s="817" t="s">
        <v>2715</v>
      </c>
      <c r="F98" s="817" t="s">
        <v>443</v>
      </c>
      <c r="G98" s="818">
        <v>4</v>
      </c>
      <c r="H98" s="819">
        <v>4</v>
      </c>
      <c r="I98" s="820">
        <v>25</v>
      </c>
      <c r="J98" s="822"/>
      <c r="K98" s="1163"/>
      <c r="L98" s="1162"/>
      <c r="M98" s="1161"/>
      <c r="N98" s="1162"/>
      <c r="O98" s="1161"/>
      <c r="P98" s="1162"/>
      <c r="Q98" s="1163"/>
      <c r="R98" s="1162"/>
      <c r="S98" s="1161"/>
      <c r="T98" s="1164"/>
      <c r="U98" s="1139"/>
      <c r="V98" s="1139"/>
    </row>
    <row r="99" spans="2:22" ht="20.25" customHeight="1">
      <c r="B99" s="687"/>
      <c r="C99" s="816"/>
      <c r="D99" s="817"/>
      <c r="E99" s="817"/>
      <c r="F99" s="817"/>
      <c r="G99" s="818"/>
      <c r="H99" s="819"/>
      <c r="I99" s="820"/>
      <c r="J99" s="822"/>
      <c r="K99" s="1163"/>
      <c r="L99" s="1162"/>
      <c r="M99" s="1161"/>
      <c r="N99" s="1162"/>
      <c r="O99" s="1161"/>
      <c r="P99" s="1162"/>
      <c r="Q99" s="1163"/>
      <c r="R99" s="1162"/>
      <c r="S99" s="1161"/>
      <c r="T99" s="1164"/>
      <c r="U99" s="1139"/>
      <c r="V99" s="1139"/>
    </row>
    <row r="100" spans="2:22" ht="20.25" customHeight="1">
      <c r="B100" s="687"/>
      <c r="C100" s="816"/>
      <c r="D100" s="817"/>
      <c r="E100" s="817"/>
      <c r="F100" s="817"/>
      <c r="G100" s="818"/>
      <c r="H100" s="819"/>
      <c r="I100" s="820"/>
      <c r="J100" s="822"/>
      <c r="K100" s="1163"/>
      <c r="L100" s="1162"/>
      <c r="M100" s="1161"/>
      <c r="N100" s="1162"/>
      <c r="O100" s="1161"/>
      <c r="P100" s="1162"/>
      <c r="Q100" s="1163"/>
      <c r="R100" s="1162"/>
      <c r="S100" s="1161"/>
      <c r="T100" s="1164"/>
      <c r="U100" s="1139"/>
      <c r="V100" s="1139"/>
    </row>
    <row r="101" spans="2:22" ht="20.25" customHeight="1">
      <c r="B101" s="687"/>
      <c r="C101" s="816"/>
      <c r="D101" s="817"/>
      <c r="E101" s="817"/>
      <c r="F101" s="817"/>
      <c r="G101" s="818"/>
      <c r="H101" s="819"/>
      <c r="I101" s="820"/>
      <c r="J101" s="822"/>
      <c r="K101" s="1163"/>
      <c r="L101" s="1162"/>
      <c r="M101" s="1161"/>
      <c r="N101" s="1162"/>
      <c r="O101" s="1161"/>
      <c r="P101" s="1162"/>
      <c r="Q101" s="1163"/>
      <c r="R101" s="1162"/>
      <c r="S101" s="1161"/>
      <c r="T101" s="1164"/>
      <c r="U101" s="1139"/>
      <c r="V101" s="1139"/>
    </row>
    <row r="102" spans="2:22" ht="20.25" customHeight="1">
      <c r="B102" s="687"/>
      <c r="C102" s="816"/>
      <c r="D102" s="817"/>
      <c r="E102" s="817"/>
      <c r="F102" s="817"/>
      <c r="G102" s="818"/>
      <c r="H102" s="819"/>
      <c r="I102" s="820"/>
      <c r="J102" s="822"/>
      <c r="K102" s="1163"/>
      <c r="L102" s="1162"/>
      <c r="M102" s="1161"/>
      <c r="N102" s="1162"/>
      <c r="O102" s="1161"/>
      <c r="P102" s="1162"/>
      <c r="Q102" s="1163"/>
      <c r="R102" s="1162"/>
      <c r="S102" s="1161"/>
      <c r="T102" s="1164"/>
      <c r="U102" s="1139"/>
      <c r="V102" s="1139"/>
    </row>
    <row r="103" spans="2:22" ht="20.25" customHeight="1">
      <c r="B103" s="687"/>
      <c r="C103" s="816"/>
      <c r="D103" s="817"/>
      <c r="E103" s="817"/>
      <c r="F103" s="817"/>
      <c r="G103" s="818"/>
      <c r="H103" s="819"/>
      <c r="I103" s="820"/>
      <c r="J103" s="822"/>
      <c r="K103" s="1163"/>
      <c r="L103" s="1162"/>
      <c r="M103" s="1161"/>
      <c r="N103" s="1162"/>
      <c r="O103" s="1161"/>
      <c r="P103" s="1162"/>
      <c r="Q103" s="1163"/>
      <c r="R103" s="1162"/>
      <c r="S103" s="1161"/>
      <c r="T103" s="1164"/>
      <c r="U103" s="1139"/>
      <c r="V103" s="1139"/>
    </row>
    <row r="104" spans="2:22" ht="20.25" customHeight="1">
      <c r="B104" s="687"/>
      <c r="C104" s="816"/>
      <c r="D104" s="817"/>
      <c r="E104" s="817"/>
      <c r="F104" s="817"/>
      <c r="G104" s="818"/>
      <c r="H104" s="819"/>
      <c r="I104" s="820"/>
      <c r="J104" s="822"/>
      <c r="K104" s="1163"/>
      <c r="L104" s="1162"/>
      <c r="M104" s="1161"/>
      <c r="N104" s="1162"/>
      <c r="O104" s="1161"/>
      <c r="P104" s="1162"/>
      <c r="Q104" s="1163"/>
      <c r="R104" s="1162"/>
      <c r="S104" s="1161"/>
      <c r="T104" s="1164"/>
      <c r="U104" s="1139"/>
      <c r="V104" s="1139"/>
    </row>
    <row r="105" spans="2:22" ht="20.25" customHeight="1">
      <c r="B105" s="687"/>
      <c r="C105" s="816"/>
      <c r="D105" s="817"/>
      <c r="E105" s="817"/>
      <c r="F105" s="817"/>
      <c r="G105" s="818"/>
      <c r="H105" s="819"/>
      <c r="I105" s="820"/>
      <c r="J105" s="822"/>
      <c r="K105" s="1163"/>
      <c r="L105" s="1162"/>
      <c r="M105" s="1161"/>
      <c r="N105" s="1162"/>
      <c r="O105" s="1161"/>
      <c r="P105" s="1162"/>
      <c r="Q105" s="1163"/>
      <c r="R105" s="1162"/>
      <c r="S105" s="1161"/>
      <c r="T105" s="1164"/>
      <c r="U105" s="1139"/>
      <c r="V105" s="1139"/>
    </row>
    <row r="106" spans="2:22" ht="20.25" customHeight="1">
      <c r="B106" s="687"/>
      <c r="C106" s="816"/>
      <c r="D106" s="817"/>
      <c r="E106" s="817"/>
      <c r="F106" s="817"/>
      <c r="G106" s="818"/>
      <c r="H106" s="819"/>
      <c r="I106" s="820"/>
      <c r="J106" s="822"/>
      <c r="K106" s="1163"/>
      <c r="L106" s="1162"/>
      <c r="M106" s="1161"/>
      <c r="N106" s="1162"/>
      <c r="O106" s="1161"/>
      <c r="P106" s="1162"/>
      <c r="Q106" s="1163"/>
      <c r="R106" s="1162"/>
      <c r="S106" s="1161"/>
      <c r="T106" s="1164"/>
      <c r="U106" s="1139"/>
      <c r="V106" s="1139"/>
    </row>
    <row r="107" spans="2:22" ht="20.25" customHeight="1">
      <c r="B107" s="687"/>
      <c r="C107" s="816"/>
      <c r="D107" s="817"/>
      <c r="E107" s="817"/>
      <c r="F107" s="817"/>
      <c r="G107" s="818"/>
      <c r="H107" s="819"/>
      <c r="I107" s="820"/>
      <c r="J107" s="822"/>
      <c r="K107" s="1163"/>
      <c r="L107" s="1162"/>
      <c r="M107" s="1161"/>
      <c r="N107" s="1162"/>
      <c r="O107" s="1161"/>
      <c r="P107" s="1162"/>
      <c r="Q107" s="1163"/>
      <c r="R107" s="1162"/>
      <c r="S107" s="1161"/>
      <c r="T107" s="1164"/>
      <c r="U107" s="1139"/>
      <c r="V107" s="1139"/>
    </row>
    <row r="108" spans="2:22" ht="20.25" customHeight="1">
      <c r="B108" s="687"/>
      <c r="C108" s="816"/>
      <c r="D108" s="817"/>
      <c r="E108" s="817"/>
      <c r="F108" s="817"/>
      <c r="G108" s="818"/>
      <c r="H108" s="819"/>
      <c r="I108" s="820"/>
      <c r="J108" s="822"/>
      <c r="K108" s="1163"/>
      <c r="L108" s="1162"/>
      <c r="M108" s="1161"/>
      <c r="N108" s="1162"/>
      <c r="O108" s="1161"/>
      <c r="P108" s="1162"/>
      <c r="Q108" s="1163"/>
      <c r="R108" s="1162"/>
      <c r="S108" s="1161"/>
      <c r="T108" s="1164"/>
      <c r="U108" s="1139"/>
      <c r="V108" s="1139"/>
    </row>
    <row r="109" spans="2:22" ht="20.25" customHeight="1">
      <c r="B109" s="687"/>
      <c r="C109" s="816"/>
      <c r="D109" s="817"/>
      <c r="E109" s="817"/>
      <c r="F109" s="817"/>
      <c r="G109" s="818"/>
      <c r="H109" s="819"/>
      <c r="I109" s="820"/>
      <c r="J109" s="822"/>
      <c r="K109" s="1163"/>
      <c r="L109" s="1162"/>
      <c r="M109" s="1161"/>
      <c r="N109" s="1162"/>
      <c r="O109" s="1161"/>
      <c r="P109" s="1162"/>
      <c r="Q109" s="1163"/>
      <c r="R109" s="1162"/>
      <c r="S109" s="1161"/>
      <c r="T109" s="1164"/>
      <c r="U109" s="1139"/>
      <c r="V109" s="1139"/>
    </row>
    <row r="110" spans="2:22" ht="20.25" customHeight="1">
      <c r="B110" s="687"/>
      <c r="C110" s="816"/>
      <c r="D110" s="817"/>
      <c r="E110" s="817"/>
      <c r="F110" s="817"/>
      <c r="G110" s="818"/>
      <c r="H110" s="819"/>
      <c r="I110" s="820"/>
      <c r="J110" s="822"/>
      <c r="K110" s="1163"/>
      <c r="L110" s="1162"/>
      <c r="M110" s="1161"/>
      <c r="N110" s="1162"/>
      <c r="O110" s="1161"/>
      <c r="P110" s="1162"/>
      <c r="Q110" s="1163"/>
      <c r="R110" s="1162"/>
      <c r="S110" s="1161"/>
      <c r="T110" s="1164"/>
      <c r="U110" s="1139"/>
      <c r="V110" s="1139"/>
    </row>
    <row r="111" spans="2:22" ht="20.25" customHeight="1">
      <c r="B111" s="687"/>
      <c r="C111" s="816"/>
      <c r="D111" s="817"/>
      <c r="E111" s="817"/>
      <c r="F111" s="817"/>
      <c r="G111" s="818"/>
      <c r="H111" s="819"/>
      <c r="I111" s="820"/>
      <c r="J111" s="822"/>
      <c r="K111" s="1163"/>
      <c r="L111" s="1162"/>
      <c r="M111" s="1161"/>
      <c r="N111" s="1162"/>
      <c r="O111" s="1161"/>
      <c r="P111" s="1162"/>
      <c r="Q111" s="1163"/>
      <c r="R111" s="1162"/>
      <c r="S111" s="1161"/>
      <c r="T111" s="1164"/>
      <c r="U111" s="1139"/>
      <c r="V111" s="1139"/>
    </row>
    <row r="112" spans="2:22" ht="20.25" customHeight="1">
      <c r="B112" s="687"/>
      <c r="C112" s="816"/>
      <c r="D112" s="817"/>
      <c r="E112" s="817"/>
      <c r="F112" s="817"/>
      <c r="G112" s="818"/>
      <c r="H112" s="819"/>
      <c r="I112" s="820"/>
      <c r="J112" s="822"/>
      <c r="K112" s="1163"/>
      <c r="L112" s="1162"/>
      <c r="M112" s="1161"/>
      <c r="N112" s="1162"/>
      <c r="O112" s="1161"/>
      <c r="P112" s="1162"/>
      <c r="Q112" s="1163"/>
      <c r="R112" s="1162"/>
      <c r="S112" s="1161"/>
      <c r="T112" s="1164"/>
      <c r="U112" s="1139"/>
      <c r="V112" s="1139"/>
    </row>
    <row r="113" spans="2:22" ht="20.25" customHeight="1">
      <c r="B113" s="687"/>
      <c r="C113" s="816"/>
      <c r="D113" s="817"/>
      <c r="E113" s="817"/>
      <c r="F113" s="817"/>
      <c r="G113" s="818"/>
      <c r="H113" s="819"/>
      <c r="I113" s="820"/>
      <c r="J113" s="822"/>
      <c r="K113" s="1163"/>
      <c r="L113" s="1162"/>
      <c r="M113" s="1161"/>
      <c r="N113" s="1162"/>
      <c r="O113" s="1161"/>
      <c r="P113" s="1162"/>
      <c r="Q113" s="1163"/>
      <c r="R113" s="1162"/>
      <c r="S113" s="1161"/>
      <c r="T113" s="1164"/>
      <c r="U113" s="1139"/>
      <c r="V113" s="1139"/>
    </row>
    <row r="114" spans="2:22" ht="20.25" customHeight="1">
      <c r="B114" s="687"/>
      <c r="C114" s="816"/>
      <c r="D114" s="817"/>
      <c r="E114" s="817"/>
      <c r="F114" s="817"/>
      <c r="G114" s="818"/>
      <c r="H114" s="819"/>
      <c r="I114" s="820"/>
      <c r="J114" s="822"/>
      <c r="K114" s="1163"/>
      <c r="L114" s="1162"/>
      <c r="M114" s="1161"/>
      <c r="N114" s="1162"/>
      <c r="O114" s="1161"/>
      <c r="P114" s="1162"/>
      <c r="Q114" s="1163"/>
      <c r="R114" s="1162"/>
      <c r="S114" s="1161"/>
      <c r="T114" s="1164"/>
      <c r="U114" s="1139"/>
      <c r="V114" s="1139"/>
    </row>
    <row r="115" spans="2:22" ht="20.25" customHeight="1">
      <c r="B115" s="687"/>
      <c r="C115" s="816"/>
      <c r="D115" s="817"/>
      <c r="E115" s="817"/>
      <c r="F115" s="817"/>
      <c r="G115" s="818"/>
      <c r="H115" s="819"/>
      <c r="I115" s="820"/>
      <c r="J115" s="822"/>
      <c r="K115" s="1163"/>
      <c r="L115" s="1162"/>
      <c r="M115" s="1161"/>
      <c r="N115" s="1162"/>
      <c r="O115" s="1161"/>
      <c r="P115" s="1162"/>
      <c r="Q115" s="1163"/>
      <c r="R115" s="1162"/>
      <c r="S115" s="1161"/>
      <c r="T115" s="1164"/>
      <c r="U115" s="1139"/>
      <c r="V115" s="1139"/>
    </row>
    <row r="116" spans="2:22" ht="20.25" customHeight="1">
      <c r="B116" s="687"/>
      <c r="C116" s="816"/>
      <c r="D116" s="817"/>
      <c r="E116" s="817"/>
      <c r="F116" s="817"/>
      <c r="G116" s="818"/>
      <c r="H116" s="819"/>
      <c r="I116" s="820"/>
      <c r="J116" s="822"/>
      <c r="K116" s="1163"/>
      <c r="L116" s="1162"/>
      <c r="M116" s="1161"/>
      <c r="N116" s="1162"/>
      <c r="O116" s="1161"/>
      <c r="P116" s="1162"/>
      <c r="Q116" s="1163"/>
      <c r="R116" s="1162"/>
      <c r="S116" s="1161"/>
      <c r="T116" s="1164"/>
      <c r="U116" s="1139"/>
      <c r="V116" s="1139"/>
    </row>
    <row r="117" spans="2:22" ht="20.25" customHeight="1">
      <c r="B117" s="687"/>
      <c r="C117" s="816"/>
      <c r="D117" s="817"/>
      <c r="E117" s="817"/>
      <c r="F117" s="817"/>
      <c r="G117" s="818"/>
      <c r="H117" s="819"/>
      <c r="I117" s="820"/>
      <c r="J117" s="822"/>
      <c r="K117" s="1163"/>
      <c r="L117" s="1162"/>
      <c r="M117" s="1161"/>
      <c r="N117" s="1162"/>
      <c r="O117" s="1161"/>
      <c r="P117" s="1162"/>
      <c r="Q117" s="1163"/>
      <c r="R117" s="1162"/>
      <c r="S117" s="1161"/>
      <c r="T117" s="1164"/>
      <c r="U117" s="1139"/>
      <c r="V117" s="1139"/>
    </row>
    <row r="118" spans="2:22" ht="20.25" customHeight="1">
      <c r="B118" s="687"/>
      <c r="C118" s="816"/>
      <c r="D118" s="817"/>
      <c r="E118" s="817"/>
      <c r="F118" s="817"/>
      <c r="G118" s="818"/>
      <c r="H118" s="819"/>
      <c r="I118" s="820"/>
      <c r="J118" s="822"/>
      <c r="K118" s="1163"/>
      <c r="L118" s="1162"/>
      <c r="M118" s="1161"/>
      <c r="N118" s="1162"/>
      <c r="O118" s="1161"/>
      <c r="P118" s="1162"/>
      <c r="Q118" s="1163"/>
      <c r="R118" s="1162"/>
      <c r="S118" s="1161"/>
      <c r="T118" s="1164"/>
      <c r="U118" s="1139"/>
      <c r="V118" s="1139"/>
    </row>
    <row r="119" spans="2:22" ht="20.25" customHeight="1">
      <c r="B119" s="687"/>
      <c r="C119" s="816"/>
      <c r="D119" s="817"/>
      <c r="E119" s="817"/>
      <c r="F119" s="817"/>
      <c r="G119" s="818"/>
      <c r="H119" s="819"/>
      <c r="I119" s="820"/>
      <c r="J119" s="822"/>
      <c r="K119" s="1163"/>
      <c r="L119" s="1162"/>
      <c r="M119" s="1161"/>
      <c r="N119" s="1162"/>
      <c r="O119" s="1161"/>
      <c r="P119" s="1162"/>
      <c r="Q119" s="1163"/>
      <c r="R119" s="1162"/>
      <c r="S119" s="1161"/>
      <c r="T119" s="1164"/>
      <c r="U119" s="1139"/>
      <c r="V119" s="1139"/>
    </row>
    <row r="120" spans="2:22" ht="20.25" customHeight="1">
      <c r="B120" s="687"/>
      <c r="C120" s="816"/>
      <c r="D120" s="817"/>
      <c r="E120" s="817"/>
      <c r="F120" s="817"/>
      <c r="G120" s="818"/>
      <c r="H120" s="819"/>
      <c r="I120" s="820"/>
      <c r="J120" s="822"/>
      <c r="K120" s="1163"/>
      <c r="L120" s="1162"/>
      <c r="M120" s="1161"/>
      <c r="N120" s="1162"/>
      <c r="O120" s="1161"/>
      <c r="P120" s="1162"/>
      <c r="Q120" s="1163"/>
      <c r="R120" s="1162"/>
      <c r="S120" s="1161"/>
      <c r="T120" s="1164"/>
      <c r="U120" s="1139"/>
      <c r="V120" s="1139"/>
    </row>
    <row r="121" spans="2:22" ht="20.25" customHeight="1">
      <c r="B121" s="687"/>
      <c r="C121" s="816"/>
      <c r="D121" s="817"/>
      <c r="E121" s="817"/>
      <c r="F121" s="817"/>
      <c r="G121" s="818"/>
      <c r="H121" s="819"/>
      <c r="I121" s="820"/>
      <c r="J121" s="822"/>
      <c r="K121" s="1163"/>
      <c r="L121" s="1162"/>
      <c r="M121" s="1161"/>
      <c r="N121" s="1162"/>
      <c r="O121" s="1161"/>
      <c r="P121" s="1162"/>
      <c r="Q121" s="1163"/>
      <c r="R121" s="1162"/>
      <c r="S121" s="1161"/>
      <c r="T121" s="1164"/>
      <c r="U121" s="1139"/>
      <c r="V121" s="1139"/>
    </row>
    <row r="122" spans="2:22" ht="20.25" customHeight="1">
      <c r="B122" s="687"/>
      <c r="C122" s="816"/>
      <c r="D122" s="817"/>
      <c r="E122" s="817"/>
      <c r="F122" s="817"/>
      <c r="G122" s="818"/>
      <c r="H122" s="819"/>
      <c r="I122" s="820"/>
      <c r="J122" s="822"/>
      <c r="K122" s="1163"/>
      <c r="L122" s="1162"/>
      <c r="M122" s="1161"/>
      <c r="N122" s="1162"/>
      <c r="O122" s="1161"/>
      <c r="P122" s="1162"/>
      <c r="Q122" s="1163"/>
      <c r="R122" s="1162"/>
      <c r="S122" s="1161"/>
      <c r="T122" s="1164"/>
      <c r="U122" s="1139"/>
      <c r="V122" s="1139"/>
    </row>
    <row r="123" spans="2:22" ht="20.25" customHeight="1">
      <c r="B123" s="687"/>
      <c r="C123" s="816"/>
      <c r="D123" s="817"/>
      <c r="E123" s="817"/>
      <c r="F123" s="817"/>
      <c r="G123" s="818"/>
      <c r="H123" s="819"/>
      <c r="I123" s="820"/>
      <c r="J123" s="822"/>
      <c r="K123" s="1163"/>
      <c r="L123" s="1162"/>
      <c r="M123" s="1161"/>
      <c r="N123" s="1162"/>
      <c r="O123" s="1161"/>
      <c r="P123" s="1162"/>
      <c r="Q123" s="1163"/>
      <c r="R123" s="1162"/>
      <c r="S123" s="1161"/>
      <c r="T123" s="1164"/>
      <c r="U123" s="1139"/>
      <c r="V123" s="1139"/>
    </row>
    <row r="124" spans="2:22" ht="20.25" customHeight="1">
      <c r="B124" s="687"/>
      <c r="C124" s="816"/>
      <c r="D124" s="817"/>
      <c r="E124" s="817"/>
      <c r="F124" s="817"/>
      <c r="G124" s="818"/>
      <c r="H124" s="819"/>
      <c r="I124" s="820"/>
      <c r="J124" s="822"/>
      <c r="K124" s="1163"/>
      <c r="L124" s="1162"/>
      <c r="M124" s="1161"/>
      <c r="N124" s="1162"/>
      <c r="O124" s="1161"/>
      <c r="P124" s="1162"/>
      <c r="Q124" s="1163"/>
      <c r="R124" s="1162"/>
      <c r="S124" s="1161"/>
      <c r="T124" s="1164"/>
      <c r="U124" s="1139"/>
      <c r="V124" s="1139"/>
    </row>
    <row r="125" spans="2:22" ht="20.25" customHeight="1">
      <c r="B125" s="687"/>
      <c r="C125" s="816"/>
      <c r="D125" s="817"/>
      <c r="E125" s="817"/>
      <c r="F125" s="817"/>
      <c r="G125" s="818"/>
      <c r="H125" s="819"/>
      <c r="I125" s="820"/>
      <c r="J125" s="822"/>
      <c r="K125" s="1163"/>
      <c r="L125" s="1162"/>
      <c r="M125" s="1161"/>
      <c r="N125" s="1162"/>
      <c r="O125" s="1161"/>
      <c r="P125" s="1162"/>
      <c r="Q125" s="1163"/>
      <c r="R125" s="1162"/>
      <c r="S125" s="1161"/>
      <c r="T125" s="1164"/>
      <c r="U125" s="1139"/>
      <c r="V125" s="1139"/>
    </row>
    <row r="126" spans="2:22" ht="20.25" customHeight="1">
      <c r="B126" s="687"/>
      <c r="C126" s="816"/>
      <c r="D126" s="817"/>
      <c r="E126" s="817"/>
      <c r="F126" s="817"/>
      <c r="G126" s="818"/>
      <c r="H126" s="819"/>
      <c r="I126" s="820"/>
      <c r="J126" s="822"/>
      <c r="K126" s="1163"/>
      <c r="L126" s="1162"/>
      <c r="M126" s="1161"/>
      <c r="N126" s="1162"/>
      <c r="O126" s="1161"/>
      <c r="P126" s="1162"/>
      <c r="Q126" s="1163"/>
      <c r="R126" s="1162"/>
      <c r="S126" s="1161"/>
      <c r="T126" s="1164"/>
      <c r="U126" s="1139"/>
      <c r="V126" s="1139"/>
    </row>
    <row r="127" spans="2:22" ht="20.25" customHeight="1">
      <c r="B127" s="687"/>
      <c r="C127" s="816"/>
      <c r="D127" s="817"/>
      <c r="E127" s="817"/>
      <c r="F127" s="817"/>
      <c r="G127" s="818"/>
      <c r="H127" s="819"/>
      <c r="I127" s="820"/>
      <c r="J127" s="822"/>
      <c r="K127" s="1163"/>
      <c r="L127" s="1162"/>
      <c r="M127" s="1161"/>
      <c r="N127" s="1162"/>
      <c r="O127" s="1161"/>
      <c r="P127" s="1162"/>
      <c r="Q127" s="1163"/>
      <c r="R127" s="1162"/>
      <c r="S127" s="1161"/>
      <c r="T127" s="1164"/>
      <c r="U127" s="1139"/>
      <c r="V127" s="1139"/>
    </row>
    <row r="128" spans="2:22" ht="20.25" customHeight="1">
      <c r="B128" s="687"/>
      <c r="C128" s="816"/>
      <c r="D128" s="817"/>
      <c r="E128" s="817"/>
      <c r="F128" s="817"/>
      <c r="G128" s="818"/>
      <c r="H128" s="819"/>
      <c r="I128" s="820"/>
      <c r="J128" s="822"/>
      <c r="K128" s="1163"/>
      <c r="L128" s="1162"/>
      <c r="M128" s="1161"/>
      <c r="N128" s="1162"/>
      <c r="O128" s="1161"/>
      <c r="P128" s="1162"/>
      <c r="Q128" s="1163"/>
      <c r="R128" s="1162"/>
      <c r="S128" s="1161"/>
      <c r="T128" s="1164"/>
      <c r="U128" s="1139"/>
      <c r="V128" s="1139"/>
    </row>
    <row r="129" spans="2:22" ht="20.25" customHeight="1">
      <c r="B129" s="687"/>
      <c r="C129" s="816"/>
      <c r="D129" s="817"/>
      <c r="E129" s="817"/>
      <c r="F129" s="817"/>
      <c r="G129" s="818"/>
      <c r="H129" s="819"/>
      <c r="I129" s="820"/>
      <c r="J129" s="822"/>
      <c r="K129" s="1163"/>
      <c r="L129" s="1162"/>
      <c r="M129" s="1161"/>
      <c r="N129" s="1162"/>
      <c r="O129" s="1161"/>
      <c r="P129" s="1162"/>
      <c r="Q129" s="1163"/>
      <c r="R129" s="1162"/>
      <c r="S129" s="1161"/>
      <c r="T129" s="1164"/>
      <c r="U129" s="1139"/>
      <c r="V129" s="1139"/>
    </row>
    <row r="130" spans="2:22" ht="20.25" customHeight="1">
      <c r="B130" s="687"/>
      <c r="C130" s="816"/>
      <c r="D130" s="817"/>
      <c r="E130" s="817"/>
      <c r="F130" s="817"/>
      <c r="G130" s="818"/>
      <c r="H130" s="819"/>
      <c r="I130" s="820"/>
      <c r="J130" s="822"/>
      <c r="K130" s="1163"/>
      <c r="L130" s="1162"/>
      <c r="M130" s="1161"/>
      <c r="N130" s="1162"/>
      <c r="O130" s="1161"/>
      <c r="P130" s="1162"/>
      <c r="Q130" s="1163"/>
      <c r="R130" s="1162"/>
      <c r="S130" s="1161"/>
      <c r="T130" s="1164"/>
      <c r="U130" s="1139"/>
      <c r="V130" s="1139"/>
    </row>
    <row r="131" spans="2:22" ht="20.25" customHeight="1">
      <c r="B131" s="687"/>
      <c r="C131" s="816"/>
      <c r="D131" s="817"/>
      <c r="E131" s="817"/>
      <c r="F131" s="817"/>
      <c r="G131" s="818"/>
      <c r="H131" s="819"/>
      <c r="I131" s="820"/>
      <c r="J131" s="822"/>
      <c r="K131" s="1163"/>
      <c r="L131" s="1162"/>
      <c r="M131" s="1161"/>
      <c r="N131" s="1162"/>
      <c r="O131" s="1161"/>
      <c r="P131" s="1162"/>
      <c r="Q131" s="1163"/>
      <c r="R131" s="1162"/>
      <c r="S131" s="1161"/>
      <c r="T131" s="1164"/>
      <c r="U131" s="1139"/>
      <c r="V131" s="1139"/>
    </row>
    <row r="132" spans="2:22" ht="20.25" customHeight="1">
      <c r="B132" s="687"/>
      <c r="C132" s="816"/>
      <c r="D132" s="817"/>
      <c r="E132" s="817"/>
      <c r="F132" s="817"/>
      <c r="G132" s="818"/>
      <c r="H132" s="819"/>
      <c r="I132" s="820"/>
      <c r="J132" s="822"/>
      <c r="K132" s="1163"/>
      <c r="L132" s="1162"/>
      <c r="M132" s="1161"/>
      <c r="N132" s="1162"/>
      <c r="O132" s="1161"/>
      <c r="P132" s="1162"/>
      <c r="Q132" s="1163"/>
      <c r="R132" s="1162"/>
      <c r="S132" s="1161"/>
      <c r="T132" s="1164"/>
      <c r="U132" s="1139"/>
      <c r="V132" s="1139"/>
    </row>
    <row r="133" spans="2:22" ht="20.25" customHeight="1">
      <c r="B133" s="687"/>
      <c r="C133" s="816"/>
      <c r="D133" s="817"/>
      <c r="E133" s="817"/>
      <c r="F133" s="817"/>
      <c r="G133" s="818"/>
      <c r="H133" s="819"/>
      <c r="I133" s="820"/>
      <c r="J133" s="822"/>
      <c r="K133" s="1163"/>
      <c r="L133" s="1162"/>
      <c r="M133" s="1161"/>
      <c r="N133" s="1162"/>
      <c r="O133" s="1161"/>
      <c r="P133" s="1162"/>
      <c r="Q133" s="1163"/>
      <c r="R133" s="1162"/>
      <c r="S133" s="1161"/>
      <c r="T133" s="1164"/>
      <c r="U133" s="1139"/>
      <c r="V133" s="1139"/>
    </row>
    <row r="134" spans="2:22" ht="20.25" customHeight="1">
      <c r="B134" s="687"/>
      <c r="C134" s="816"/>
      <c r="D134" s="817"/>
      <c r="E134" s="817"/>
      <c r="F134" s="817"/>
      <c r="G134" s="818"/>
      <c r="H134" s="819"/>
      <c r="I134" s="820"/>
      <c r="J134" s="822"/>
      <c r="K134" s="1163"/>
      <c r="L134" s="1162"/>
      <c r="M134" s="1161"/>
      <c r="N134" s="1162"/>
      <c r="O134" s="1161"/>
      <c r="P134" s="1162"/>
      <c r="Q134" s="1163"/>
      <c r="R134" s="1162"/>
      <c r="S134" s="1161"/>
      <c r="T134" s="1164"/>
      <c r="U134" s="1139"/>
      <c r="V134" s="1139"/>
    </row>
    <row r="135" spans="2:22" ht="20.25" customHeight="1">
      <c r="B135" s="687"/>
      <c r="C135" s="816"/>
      <c r="D135" s="817"/>
      <c r="E135" s="817"/>
      <c r="F135" s="817"/>
      <c r="G135" s="818"/>
      <c r="H135" s="819"/>
      <c r="I135" s="820"/>
      <c r="J135" s="822"/>
      <c r="K135" s="1163"/>
      <c r="L135" s="1162"/>
      <c r="M135" s="1161"/>
      <c r="N135" s="1162"/>
      <c r="O135" s="1161"/>
      <c r="P135" s="1162"/>
      <c r="Q135" s="1163"/>
      <c r="R135" s="1162"/>
      <c r="S135" s="1161"/>
      <c r="T135" s="1164"/>
      <c r="U135" s="1139"/>
      <c r="V135" s="1139"/>
    </row>
    <row r="136" spans="2:22" ht="20.25" customHeight="1">
      <c r="B136" s="687"/>
      <c r="C136" s="816"/>
      <c r="D136" s="817"/>
      <c r="E136" s="817"/>
      <c r="F136" s="817"/>
      <c r="G136" s="818"/>
      <c r="H136" s="819"/>
      <c r="I136" s="820"/>
      <c r="J136" s="822"/>
      <c r="K136" s="1163"/>
      <c r="L136" s="1162"/>
      <c r="M136" s="1161"/>
      <c r="N136" s="1162"/>
      <c r="O136" s="1161"/>
      <c r="P136" s="1162"/>
      <c r="Q136" s="1163"/>
      <c r="R136" s="1162"/>
      <c r="S136" s="1161"/>
      <c r="T136" s="1164"/>
      <c r="U136" s="1139"/>
      <c r="V136" s="1139"/>
    </row>
    <row r="137" spans="2:22" ht="20.25" customHeight="1">
      <c r="B137" s="687"/>
      <c r="C137" s="816"/>
      <c r="D137" s="817"/>
      <c r="E137" s="817"/>
      <c r="F137" s="817"/>
      <c r="G137" s="818"/>
      <c r="H137" s="819"/>
      <c r="I137" s="820"/>
      <c r="J137" s="822"/>
      <c r="K137" s="1163"/>
      <c r="L137" s="1162"/>
      <c r="M137" s="1161"/>
      <c r="N137" s="1162"/>
      <c r="O137" s="1161"/>
      <c r="P137" s="1162"/>
      <c r="Q137" s="1163"/>
      <c r="R137" s="1162"/>
      <c r="S137" s="1161"/>
      <c r="T137" s="1164"/>
      <c r="U137" s="1139"/>
      <c r="V137" s="1139"/>
    </row>
    <row r="138" spans="2:22" ht="20.25" customHeight="1">
      <c r="B138" s="687"/>
      <c r="C138" s="816"/>
      <c r="D138" s="817"/>
      <c r="E138" s="817"/>
      <c r="F138" s="817"/>
      <c r="G138" s="818"/>
      <c r="H138" s="819"/>
      <c r="I138" s="820"/>
      <c r="J138" s="822"/>
      <c r="K138" s="1163"/>
      <c r="L138" s="1162"/>
      <c r="M138" s="1161"/>
      <c r="N138" s="1162"/>
      <c r="O138" s="1161"/>
      <c r="P138" s="1162"/>
      <c r="Q138" s="1163"/>
      <c r="R138" s="1162"/>
      <c r="S138" s="1161"/>
      <c r="T138" s="1164"/>
      <c r="U138" s="1139"/>
      <c r="V138" s="1139"/>
    </row>
    <row r="139" spans="2:22" ht="20.25" customHeight="1">
      <c r="B139" s="687"/>
      <c r="C139" s="816"/>
      <c r="D139" s="817"/>
      <c r="E139" s="817"/>
      <c r="F139" s="817"/>
      <c r="G139" s="818"/>
      <c r="H139" s="819"/>
      <c r="I139" s="820"/>
      <c r="J139" s="822"/>
      <c r="K139" s="1163"/>
      <c r="L139" s="1162"/>
      <c r="M139" s="1161"/>
      <c r="N139" s="1162"/>
      <c r="O139" s="1161"/>
      <c r="P139" s="1162"/>
      <c r="Q139" s="1163"/>
      <c r="R139" s="1162"/>
      <c r="S139" s="1161"/>
      <c r="T139" s="1164"/>
      <c r="U139" s="1139"/>
      <c r="V139" s="1139"/>
    </row>
    <row r="140" spans="2:22" ht="20.25" customHeight="1">
      <c r="B140" s="687"/>
      <c r="C140" s="816"/>
      <c r="D140" s="817"/>
      <c r="E140" s="817"/>
      <c r="F140" s="817"/>
      <c r="G140" s="818"/>
      <c r="H140" s="819"/>
      <c r="I140" s="820"/>
      <c r="J140" s="822"/>
      <c r="K140" s="1163"/>
      <c r="L140" s="1162"/>
      <c r="M140" s="1161"/>
      <c r="N140" s="1162"/>
      <c r="O140" s="1161"/>
      <c r="P140" s="1162"/>
      <c r="Q140" s="1163"/>
      <c r="R140" s="1162"/>
      <c r="S140" s="1161"/>
      <c r="T140" s="1164"/>
      <c r="U140" s="1139"/>
      <c r="V140" s="1139"/>
    </row>
    <row r="141" spans="2:22" ht="20.25" customHeight="1">
      <c r="B141" s="687"/>
      <c r="C141" s="816"/>
      <c r="D141" s="817"/>
      <c r="E141" s="817"/>
      <c r="F141" s="817"/>
      <c r="G141" s="818"/>
      <c r="H141" s="819"/>
      <c r="I141" s="820"/>
      <c r="J141" s="822"/>
      <c r="K141" s="1163"/>
      <c r="L141" s="1162"/>
      <c r="M141" s="1161"/>
      <c r="N141" s="1162"/>
      <c r="O141" s="1161"/>
      <c r="P141" s="1162"/>
      <c r="Q141" s="1163"/>
      <c r="R141" s="1162"/>
      <c r="S141" s="1161"/>
      <c r="T141" s="1164"/>
      <c r="U141" s="1139"/>
      <c r="V141" s="1139"/>
    </row>
    <row r="142" spans="2:22" ht="20.25" customHeight="1">
      <c r="B142" s="687"/>
      <c r="C142" s="816"/>
      <c r="D142" s="817"/>
      <c r="E142" s="817"/>
      <c r="F142" s="817"/>
      <c r="G142" s="818"/>
      <c r="H142" s="819"/>
      <c r="I142" s="820"/>
      <c r="J142" s="822"/>
      <c r="K142" s="1163"/>
      <c r="L142" s="1162"/>
      <c r="M142" s="1161"/>
      <c r="N142" s="1162"/>
      <c r="O142" s="1161"/>
      <c r="P142" s="1162"/>
      <c r="Q142" s="1163"/>
      <c r="R142" s="1162"/>
      <c r="S142" s="1161"/>
      <c r="T142" s="1164"/>
      <c r="U142" s="1139"/>
      <c r="V142" s="1139"/>
    </row>
    <row r="143" spans="2:22" ht="20.25" customHeight="1">
      <c r="B143" s="687"/>
      <c r="C143" s="816"/>
      <c r="D143" s="817"/>
      <c r="E143" s="817"/>
      <c r="F143" s="817"/>
      <c r="G143" s="818"/>
      <c r="H143" s="819"/>
      <c r="I143" s="820"/>
      <c r="J143" s="822"/>
      <c r="K143" s="1163"/>
      <c r="L143" s="1162"/>
      <c r="M143" s="1161"/>
      <c r="N143" s="1162"/>
      <c r="O143" s="1161"/>
      <c r="P143" s="1162"/>
      <c r="Q143" s="1163"/>
      <c r="R143" s="1162"/>
      <c r="S143" s="1161"/>
      <c r="T143" s="1164"/>
      <c r="U143" s="1139"/>
      <c r="V143" s="1139"/>
    </row>
    <row r="144" spans="2:22" ht="20.25" customHeight="1">
      <c r="B144" s="687"/>
      <c r="C144" s="816"/>
      <c r="D144" s="817"/>
      <c r="E144" s="817"/>
      <c r="F144" s="817"/>
      <c r="G144" s="818"/>
      <c r="H144" s="819"/>
      <c r="I144" s="820"/>
      <c r="J144" s="822"/>
      <c r="K144" s="1163"/>
      <c r="L144" s="1162"/>
      <c r="M144" s="1161"/>
      <c r="N144" s="1162"/>
      <c r="O144" s="1161"/>
      <c r="P144" s="1162"/>
      <c r="Q144" s="1163"/>
      <c r="R144" s="1162"/>
      <c r="S144" s="1161"/>
      <c r="T144" s="1164"/>
      <c r="U144" s="1139"/>
      <c r="V144" s="1139"/>
    </row>
    <row r="145" spans="2:22" ht="20.25" customHeight="1">
      <c r="B145" s="687"/>
      <c r="C145" s="816"/>
      <c r="D145" s="817"/>
      <c r="E145" s="817"/>
      <c r="F145" s="817"/>
      <c r="G145" s="818"/>
      <c r="H145" s="819"/>
      <c r="I145" s="820"/>
      <c r="J145" s="822"/>
      <c r="K145" s="1163"/>
      <c r="L145" s="1162"/>
      <c r="M145" s="1161"/>
      <c r="N145" s="1162"/>
      <c r="O145" s="1161"/>
      <c r="P145" s="1162"/>
      <c r="Q145" s="1163"/>
      <c r="R145" s="1162"/>
      <c r="S145" s="1161"/>
      <c r="T145" s="1164"/>
      <c r="U145" s="1139"/>
      <c r="V145" s="1139"/>
    </row>
    <row r="146" spans="2:22" ht="20.25" customHeight="1">
      <c r="B146" s="687"/>
      <c r="C146" s="816"/>
      <c r="D146" s="817"/>
      <c r="E146" s="817"/>
      <c r="F146" s="817"/>
      <c r="G146" s="818"/>
      <c r="H146" s="819"/>
      <c r="I146" s="820"/>
      <c r="J146" s="822"/>
      <c r="K146" s="1163"/>
      <c r="L146" s="1162"/>
      <c r="M146" s="1161"/>
      <c r="N146" s="1162"/>
      <c r="O146" s="1161"/>
      <c r="P146" s="1162"/>
      <c r="Q146" s="1163"/>
      <c r="R146" s="1162"/>
      <c r="S146" s="1161"/>
      <c r="T146" s="1164"/>
      <c r="U146" s="1139"/>
      <c r="V146" s="1139"/>
    </row>
    <row r="147" spans="2:22" ht="20.25" customHeight="1">
      <c r="B147" s="687"/>
      <c r="C147" s="816"/>
      <c r="D147" s="817"/>
      <c r="E147" s="817"/>
      <c r="F147" s="817"/>
      <c r="G147" s="818"/>
      <c r="H147" s="819"/>
      <c r="I147" s="820"/>
      <c r="J147" s="822"/>
      <c r="K147" s="1163"/>
      <c r="L147" s="1162"/>
      <c r="M147" s="1161"/>
      <c r="N147" s="1162"/>
      <c r="O147" s="1161"/>
      <c r="P147" s="1162"/>
      <c r="Q147" s="1163"/>
      <c r="R147" s="1162"/>
      <c r="S147" s="1161"/>
      <c r="T147" s="1164"/>
      <c r="U147" s="1139"/>
      <c r="V147" s="1139"/>
    </row>
    <row r="148" spans="2:22" ht="20.25" customHeight="1">
      <c r="B148" s="687"/>
      <c r="C148" s="816"/>
      <c r="D148" s="817"/>
      <c r="E148" s="817"/>
      <c r="F148" s="817"/>
      <c r="G148" s="818"/>
      <c r="H148" s="819"/>
      <c r="I148" s="820"/>
      <c r="J148" s="822"/>
      <c r="K148" s="1163"/>
      <c r="L148" s="1162"/>
      <c r="M148" s="1161"/>
      <c r="N148" s="1162"/>
      <c r="O148" s="1161"/>
      <c r="P148" s="1162"/>
      <c r="Q148" s="1163"/>
      <c r="R148" s="1162"/>
      <c r="S148" s="1161"/>
      <c r="T148" s="1164"/>
      <c r="U148" s="1139"/>
      <c r="V148" s="1139"/>
    </row>
    <row r="149" spans="2:22" ht="20.25" customHeight="1">
      <c r="B149" s="687"/>
      <c r="C149" s="816"/>
      <c r="D149" s="817"/>
      <c r="E149" s="817"/>
      <c r="F149" s="817"/>
      <c r="G149" s="818"/>
      <c r="H149" s="819"/>
      <c r="I149" s="820"/>
      <c r="J149" s="822"/>
      <c r="K149" s="1163"/>
      <c r="L149" s="1162"/>
      <c r="M149" s="1161"/>
      <c r="N149" s="1162"/>
      <c r="O149" s="1161"/>
      <c r="P149" s="1162"/>
      <c r="Q149" s="1163"/>
      <c r="R149" s="1162"/>
      <c r="S149" s="1161"/>
      <c r="T149" s="1164"/>
      <c r="U149" s="1139"/>
      <c r="V149" s="1139"/>
    </row>
    <row r="150" spans="2:22" ht="20.25" customHeight="1">
      <c r="B150" s="687"/>
      <c r="C150" s="816"/>
      <c r="D150" s="817"/>
      <c r="E150" s="817"/>
      <c r="F150" s="817"/>
      <c r="G150" s="818"/>
      <c r="H150" s="819"/>
      <c r="I150" s="820"/>
      <c r="J150" s="822"/>
      <c r="K150" s="1163"/>
      <c r="L150" s="1162"/>
      <c r="M150" s="1161"/>
      <c r="N150" s="1162"/>
      <c r="O150" s="1161"/>
      <c r="P150" s="1162"/>
      <c r="Q150" s="1163"/>
      <c r="R150" s="1162"/>
      <c r="S150" s="1161"/>
      <c r="T150" s="1164"/>
      <c r="U150" s="1139"/>
      <c r="V150" s="1139"/>
    </row>
    <row r="151" spans="2:22" ht="20.25" customHeight="1">
      <c r="B151" s="687"/>
      <c r="C151" s="816"/>
      <c r="D151" s="817"/>
      <c r="E151" s="817"/>
      <c r="F151" s="817"/>
      <c r="G151" s="818"/>
      <c r="H151" s="819"/>
      <c r="I151" s="820"/>
      <c r="J151" s="822"/>
      <c r="K151" s="1163"/>
      <c r="L151" s="1162"/>
      <c r="M151" s="1161"/>
      <c r="N151" s="1162"/>
      <c r="O151" s="1161"/>
      <c r="P151" s="1162"/>
      <c r="Q151" s="1163"/>
      <c r="R151" s="1162"/>
      <c r="S151" s="1161"/>
      <c r="T151" s="1164"/>
      <c r="U151" s="1139"/>
      <c r="V151" s="1139"/>
    </row>
    <row r="152" spans="2:22" ht="20.25" customHeight="1">
      <c r="B152" s="687"/>
      <c r="C152" s="816"/>
      <c r="D152" s="817"/>
      <c r="E152" s="817"/>
      <c r="F152" s="817"/>
      <c r="G152" s="818"/>
      <c r="H152" s="819"/>
      <c r="I152" s="820"/>
      <c r="J152" s="822"/>
      <c r="K152" s="1163"/>
      <c r="L152" s="1162"/>
      <c r="M152" s="1161"/>
      <c r="N152" s="1162"/>
      <c r="O152" s="1161"/>
      <c r="P152" s="1162"/>
      <c r="Q152" s="1163"/>
      <c r="R152" s="1162"/>
      <c r="S152" s="1161"/>
      <c r="T152" s="1164"/>
      <c r="U152" s="1139"/>
      <c r="V152" s="1139"/>
    </row>
    <row r="153" spans="2:22" ht="20.25" customHeight="1">
      <c r="B153" s="687"/>
      <c r="C153" s="816"/>
      <c r="D153" s="817"/>
      <c r="E153" s="817"/>
      <c r="F153" s="817"/>
      <c r="G153" s="818"/>
      <c r="H153" s="819"/>
      <c r="I153" s="820"/>
      <c r="J153" s="822"/>
      <c r="K153" s="1163"/>
      <c r="L153" s="1162"/>
      <c r="M153" s="1161"/>
      <c r="N153" s="1162"/>
      <c r="O153" s="1161"/>
      <c r="P153" s="1162"/>
      <c r="Q153" s="1163"/>
      <c r="R153" s="1162"/>
      <c r="S153" s="1161"/>
      <c r="T153" s="1164"/>
      <c r="U153" s="1139"/>
      <c r="V153" s="1139"/>
    </row>
    <row r="154" spans="2:22" ht="20.25" customHeight="1">
      <c r="B154" s="687"/>
      <c r="C154" s="816"/>
      <c r="D154" s="817"/>
      <c r="E154" s="817"/>
      <c r="F154" s="817"/>
      <c r="G154" s="818"/>
      <c r="H154" s="819"/>
      <c r="I154" s="820"/>
      <c r="J154" s="822"/>
      <c r="K154" s="1163"/>
      <c r="L154" s="1162"/>
      <c r="M154" s="1161"/>
      <c r="N154" s="1162"/>
      <c r="O154" s="1161"/>
      <c r="P154" s="1162"/>
      <c r="Q154" s="1163"/>
      <c r="R154" s="1162"/>
      <c r="S154" s="1161"/>
      <c r="T154" s="1164"/>
      <c r="U154" s="1139"/>
      <c r="V154" s="1139"/>
    </row>
    <row r="155" spans="2:22" ht="20.25" customHeight="1">
      <c r="B155" s="687"/>
      <c r="C155" s="816"/>
      <c r="D155" s="817"/>
      <c r="E155" s="817"/>
      <c r="F155" s="817"/>
      <c r="G155" s="818"/>
      <c r="H155" s="819"/>
      <c r="I155" s="820"/>
      <c r="J155" s="822"/>
      <c r="K155" s="1163"/>
      <c r="L155" s="1162"/>
      <c r="M155" s="1161"/>
      <c r="N155" s="1162"/>
      <c r="O155" s="1161"/>
      <c r="P155" s="1162"/>
      <c r="Q155" s="1163"/>
      <c r="R155" s="1162"/>
      <c r="S155" s="1161"/>
      <c r="T155" s="1164"/>
      <c r="U155" s="1139"/>
      <c r="V155" s="1139"/>
    </row>
    <row r="156" spans="2:22" ht="20.25" customHeight="1">
      <c r="B156" s="687"/>
      <c r="C156" s="816"/>
      <c r="D156" s="817"/>
      <c r="E156" s="817"/>
      <c r="F156" s="817"/>
      <c r="G156" s="818"/>
      <c r="H156" s="819"/>
      <c r="I156" s="820"/>
      <c r="J156" s="822"/>
      <c r="K156" s="1163"/>
      <c r="L156" s="1162"/>
      <c r="M156" s="1161"/>
      <c r="N156" s="1162"/>
      <c r="O156" s="1161"/>
      <c r="P156" s="1162"/>
      <c r="Q156" s="1163"/>
      <c r="R156" s="1162"/>
      <c r="S156" s="1161"/>
      <c r="T156" s="1164"/>
      <c r="U156" s="1139"/>
      <c r="V156" s="1139"/>
    </row>
    <row r="157" spans="2:22" ht="20.25" customHeight="1">
      <c r="B157" s="687"/>
      <c r="C157" s="816"/>
      <c r="D157" s="817"/>
      <c r="E157" s="817"/>
      <c r="F157" s="817"/>
      <c r="G157" s="818"/>
      <c r="H157" s="819"/>
      <c r="I157" s="820"/>
      <c r="J157" s="822"/>
      <c r="K157" s="1163"/>
      <c r="L157" s="1162"/>
      <c r="M157" s="1161"/>
      <c r="N157" s="1162"/>
      <c r="O157" s="1161"/>
      <c r="P157" s="1162"/>
      <c r="Q157" s="1163"/>
      <c r="R157" s="1162"/>
      <c r="S157" s="1161"/>
      <c r="T157" s="1164"/>
      <c r="U157" s="1139"/>
      <c r="V157" s="1139"/>
    </row>
    <row r="158" spans="2:22" ht="20.25" customHeight="1">
      <c r="B158" s="687"/>
      <c r="C158" s="816"/>
      <c r="D158" s="817"/>
      <c r="E158" s="817"/>
      <c r="F158" s="817"/>
      <c r="G158" s="818"/>
      <c r="H158" s="819"/>
      <c r="I158" s="820"/>
      <c r="J158" s="822"/>
      <c r="K158" s="1163"/>
      <c r="L158" s="1162"/>
      <c r="M158" s="1161"/>
      <c r="N158" s="1162"/>
      <c r="O158" s="1161"/>
      <c r="P158" s="1162"/>
      <c r="Q158" s="1163"/>
      <c r="R158" s="1162"/>
      <c r="S158" s="1161"/>
      <c r="T158" s="1164"/>
      <c r="U158" s="1139"/>
      <c r="V158" s="1139"/>
    </row>
    <row r="159" spans="2:22" ht="20.25" customHeight="1">
      <c r="B159" s="687"/>
      <c r="C159" s="816"/>
      <c r="D159" s="817"/>
      <c r="E159" s="817"/>
      <c r="F159" s="817"/>
      <c r="G159" s="818"/>
      <c r="H159" s="819"/>
      <c r="I159" s="820"/>
      <c r="J159" s="822"/>
      <c r="K159" s="1163"/>
      <c r="L159" s="1162"/>
      <c r="M159" s="1161"/>
      <c r="N159" s="1162"/>
      <c r="O159" s="1161"/>
      <c r="P159" s="1162"/>
      <c r="Q159" s="1163"/>
      <c r="R159" s="1162"/>
      <c r="S159" s="1161"/>
      <c r="T159" s="1164"/>
      <c r="U159" s="1139"/>
      <c r="V159" s="1139"/>
    </row>
    <row r="160" spans="2:22" ht="20.25" customHeight="1">
      <c r="B160" s="687"/>
      <c r="C160" s="816"/>
      <c r="D160" s="817"/>
      <c r="E160" s="817"/>
      <c r="F160" s="817"/>
      <c r="G160" s="818"/>
      <c r="H160" s="819"/>
      <c r="I160" s="820"/>
      <c r="J160" s="822"/>
      <c r="K160" s="1163"/>
      <c r="L160" s="1162"/>
      <c r="M160" s="1161"/>
      <c r="N160" s="1162"/>
      <c r="O160" s="1161"/>
      <c r="P160" s="1162"/>
      <c r="Q160" s="1163"/>
      <c r="R160" s="1162"/>
      <c r="S160" s="1161"/>
      <c r="T160" s="1164"/>
      <c r="U160" s="1139"/>
      <c r="V160" s="1139"/>
    </row>
    <row r="161" spans="2:22" ht="20.25" customHeight="1">
      <c r="B161" s="687"/>
      <c r="C161" s="816"/>
      <c r="D161" s="817"/>
      <c r="E161" s="817"/>
      <c r="F161" s="817"/>
      <c r="G161" s="818"/>
      <c r="H161" s="819"/>
      <c r="I161" s="820"/>
      <c r="J161" s="822"/>
      <c r="K161" s="1163"/>
      <c r="L161" s="1162"/>
      <c r="M161" s="1161"/>
      <c r="N161" s="1162"/>
      <c r="O161" s="1161"/>
      <c r="P161" s="1162"/>
      <c r="Q161" s="1163"/>
      <c r="R161" s="1162"/>
      <c r="S161" s="1161"/>
      <c r="T161" s="1164"/>
      <c r="U161" s="1139"/>
      <c r="V161" s="1139"/>
    </row>
    <row r="162" spans="2:22" ht="20.25" customHeight="1">
      <c r="B162" s="687"/>
      <c r="C162" s="816"/>
      <c r="D162" s="817"/>
      <c r="E162" s="817"/>
      <c r="F162" s="817"/>
      <c r="G162" s="818"/>
      <c r="H162" s="819"/>
      <c r="I162" s="820"/>
      <c r="J162" s="822"/>
      <c r="K162" s="1163"/>
      <c r="L162" s="1162"/>
      <c r="M162" s="1161"/>
      <c r="N162" s="1162"/>
      <c r="O162" s="1161"/>
      <c r="P162" s="1162"/>
      <c r="Q162" s="1163"/>
      <c r="R162" s="1162"/>
      <c r="S162" s="1161"/>
      <c r="T162" s="1164"/>
      <c r="U162" s="1139"/>
      <c r="V162" s="1139"/>
    </row>
    <row r="163" spans="2:22" ht="20.25" customHeight="1">
      <c r="B163" s="687"/>
      <c r="C163" s="816"/>
      <c r="D163" s="817"/>
      <c r="E163" s="817"/>
      <c r="F163" s="817"/>
      <c r="G163" s="818"/>
      <c r="H163" s="819"/>
      <c r="I163" s="820"/>
      <c r="J163" s="822"/>
      <c r="K163" s="1163"/>
      <c r="L163" s="1162"/>
      <c r="M163" s="1161"/>
      <c r="N163" s="1162"/>
      <c r="O163" s="1161"/>
      <c r="P163" s="1162"/>
      <c r="Q163" s="1163"/>
      <c r="R163" s="1162"/>
      <c r="S163" s="1161"/>
      <c r="T163" s="1164"/>
      <c r="U163" s="1139"/>
      <c r="V163" s="1139"/>
    </row>
    <row r="164" spans="2:22" ht="20.25" customHeight="1">
      <c r="B164" s="687"/>
      <c r="C164" s="816"/>
      <c r="D164" s="817"/>
      <c r="E164" s="817"/>
      <c r="F164" s="817"/>
      <c r="G164" s="818"/>
      <c r="H164" s="819"/>
      <c r="I164" s="820"/>
      <c r="J164" s="822"/>
      <c r="K164" s="1163"/>
      <c r="L164" s="1162"/>
      <c r="M164" s="1161"/>
      <c r="N164" s="1162"/>
      <c r="O164" s="1161"/>
      <c r="P164" s="1162"/>
      <c r="Q164" s="1163"/>
      <c r="R164" s="1162"/>
      <c r="S164" s="1161"/>
      <c r="T164" s="1164"/>
      <c r="U164" s="1139"/>
      <c r="V164" s="1139"/>
    </row>
    <row r="165" spans="2:22" ht="20.25" customHeight="1">
      <c r="B165" s="687"/>
      <c r="C165" s="816"/>
      <c r="D165" s="817"/>
      <c r="E165" s="817"/>
      <c r="F165" s="817"/>
      <c r="G165" s="818"/>
      <c r="H165" s="819"/>
      <c r="I165" s="820"/>
      <c r="J165" s="822"/>
      <c r="K165" s="1163"/>
      <c r="L165" s="1162"/>
      <c r="M165" s="1161"/>
      <c r="N165" s="1162"/>
      <c r="O165" s="1161"/>
      <c r="P165" s="1162"/>
      <c r="Q165" s="1163"/>
      <c r="R165" s="1162"/>
      <c r="S165" s="1161"/>
      <c r="T165" s="1164"/>
      <c r="U165" s="1139"/>
      <c r="V165" s="1139"/>
    </row>
    <row r="166" spans="2:22" ht="20.25" customHeight="1">
      <c r="B166" s="687"/>
      <c r="C166" s="816"/>
      <c r="D166" s="817"/>
      <c r="E166" s="817"/>
      <c r="F166" s="817"/>
      <c r="G166" s="818"/>
      <c r="H166" s="819"/>
      <c r="I166" s="820"/>
      <c r="J166" s="822"/>
      <c r="K166" s="1165"/>
      <c r="L166" s="1153"/>
      <c r="M166" s="1165"/>
      <c r="N166" s="1153"/>
      <c r="O166" s="1153"/>
      <c r="P166" s="1153"/>
      <c r="Q166" s="1165"/>
      <c r="R166" s="1153"/>
      <c r="S166" s="1165"/>
      <c r="T166" s="1166"/>
      <c r="U166" s="1139"/>
      <c r="V166" s="1139"/>
    </row>
    <row r="167" spans="2:22" ht="20.25" customHeight="1">
      <c r="B167" s="687"/>
      <c r="C167" s="816"/>
      <c r="D167" s="817"/>
      <c r="E167" s="817"/>
      <c r="F167" s="817"/>
      <c r="G167" s="818"/>
      <c r="H167" s="819"/>
      <c r="I167" s="820"/>
      <c r="J167" s="822"/>
      <c r="K167" s="1153"/>
      <c r="L167" s="1167"/>
      <c r="S167" s="1168"/>
      <c r="T167" s="1139"/>
      <c r="U167" s="1139"/>
      <c r="V167" s="1139"/>
    </row>
    <row r="168" spans="2:22" ht="20.25" customHeight="1">
      <c r="B168" s="687"/>
      <c r="C168" s="816"/>
      <c r="D168" s="817"/>
      <c r="E168" s="817"/>
      <c r="F168" s="330"/>
      <c r="G168" s="818"/>
      <c r="H168" s="819"/>
      <c r="I168" s="820"/>
      <c r="J168" s="824"/>
      <c r="K168" s="1153"/>
      <c r="L168" s="1167"/>
    </row>
    <row r="169" spans="2:22" ht="20.25" customHeight="1">
      <c r="B169" s="687"/>
      <c r="C169" s="816"/>
      <c r="D169" s="817"/>
      <c r="E169" s="817"/>
      <c r="F169" s="330"/>
      <c r="G169" s="818"/>
      <c r="H169" s="819"/>
      <c r="I169" s="820"/>
      <c r="J169" s="825"/>
      <c r="K169" s="1153"/>
      <c r="L169" s="1167"/>
    </row>
    <row r="170" spans="2:22" ht="20.25" customHeight="1">
      <c r="B170" s="687"/>
      <c r="C170" s="816"/>
      <c r="D170" s="817"/>
      <c r="E170" s="817"/>
      <c r="F170" s="817"/>
      <c r="G170" s="818"/>
      <c r="H170" s="819"/>
      <c r="I170" s="820"/>
      <c r="J170" s="824"/>
      <c r="K170" s="1153"/>
      <c r="L170" s="1167"/>
    </row>
    <row r="171" spans="2:22" ht="20.25" customHeight="1">
      <c r="B171" s="687"/>
      <c r="C171" s="816"/>
      <c r="D171" s="817"/>
      <c r="E171" s="817"/>
      <c r="F171" s="817"/>
      <c r="G171" s="818"/>
      <c r="H171" s="819"/>
      <c r="I171" s="820"/>
      <c r="J171" s="733"/>
      <c r="K171" s="1153"/>
      <c r="L171" s="1167"/>
    </row>
    <row r="172" spans="2:22" ht="20.25" customHeight="1">
      <c r="B172" s="687"/>
      <c r="C172" s="816"/>
      <c r="D172" s="817"/>
      <c r="E172" s="817"/>
      <c r="F172" s="817"/>
      <c r="G172" s="818"/>
      <c r="H172" s="819"/>
      <c r="I172" s="820"/>
      <c r="J172" s="822"/>
      <c r="K172" s="1153"/>
      <c r="L172" s="1167"/>
    </row>
    <row r="173" spans="2:22" ht="20.25" customHeight="1">
      <c r="B173" s="687"/>
      <c r="C173" s="816"/>
      <c r="D173" s="817"/>
      <c r="E173" s="817"/>
      <c r="F173" s="817"/>
      <c r="G173" s="818"/>
      <c r="H173" s="819"/>
      <c r="I173" s="820"/>
      <c r="J173" s="822"/>
      <c r="K173" s="1153"/>
      <c r="L173" s="1167"/>
    </row>
    <row r="174" spans="2:22" ht="20.25" customHeight="1">
      <c r="B174" s="687"/>
      <c r="C174" s="816"/>
      <c r="D174" s="817"/>
      <c r="E174" s="817"/>
      <c r="F174" s="817"/>
      <c r="G174" s="818"/>
      <c r="H174" s="819"/>
      <c r="I174" s="820"/>
      <c r="J174" s="822"/>
      <c r="K174" s="1153"/>
      <c r="L174" s="1167"/>
    </row>
    <row r="175" spans="2:22" ht="20.25" customHeight="1">
      <c r="B175" s="687"/>
      <c r="C175" s="816"/>
      <c r="D175" s="817"/>
      <c r="E175" s="817"/>
      <c r="F175" s="817"/>
      <c r="G175" s="818"/>
      <c r="H175" s="819"/>
      <c r="I175" s="820"/>
      <c r="J175" s="822"/>
      <c r="K175" s="1153"/>
      <c r="L175" s="1167"/>
    </row>
    <row r="176" spans="2:22" ht="20.25" customHeight="1">
      <c r="B176" s="687"/>
      <c r="C176" s="816"/>
      <c r="D176" s="817"/>
      <c r="E176" s="817"/>
      <c r="F176" s="817"/>
      <c r="G176" s="818"/>
      <c r="H176" s="819"/>
      <c r="I176" s="820"/>
      <c r="J176" s="822"/>
      <c r="K176" s="1153"/>
      <c r="L176" s="1167"/>
    </row>
    <row r="177" spans="2:12" ht="20.25" customHeight="1">
      <c r="B177" s="687"/>
      <c r="C177" s="816"/>
      <c r="D177" s="817"/>
      <c r="E177" s="817"/>
      <c r="F177" s="817"/>
      <c r="G177" s="818"/>
      <c r="H177" s="819"/>
      <c r="I177" s="820"/>
      <c r="J177" s="822"/>
      <c r="K177" s="1153"/>
      <c r="L177" s="1167"/>
    </row>
    <row r="178" spans="2:12" ht="20.25" customHeight="1">
      <c r="B178" s="687"/>
      <c r="C178" s="816"/>
      <c r="D178" s="817"/>
      <c r="E178" s="817"/>
      <c r="F178" s="817"/>
      <c r="G178" s="818"/>
      <c r="H178" s="819"/>
      <c r="I178" s="820"/>
      <c r="J178" s="822"/>
      <c r="K178" s="1153"/>
      <c r="L178" s="1167"/>
    </row>
    <row r="179" spans="2:12" ht="20.25" customHeight="1">
      <c r="B179" s="687"/>
      <c r="C179" s="816"/>
      <c r="D179" s="817"/>
      <c r="E179" s="817"/>
      <c r="F179" s="817"/>
      <c r="G179" s="818"/>
      <c r="H179" s="819"/>
      <c r="I179" s="820"/>
      <c r="J179" s="822"/>
      <c r="K179" s="1153"/>
      <c r="L179" s="1167"/>
    </row>
    <row r="180" spans="2:12" ht="20.25" customHeight="1">
      <c r="B180" s="687"/>
      <c r="C180" s="816"/>
      <c r="D180" s="817"/>
      <c r="E180" s="817"/>
      <c r="F180" s="817"/>
      <c r="G180" s="818"/>
      <c r="H180" s="819"/>
      <c r="I180" s="820"/>
      <c r="J180" s="822"/>
      <c r="K180" s="1153"/>
      <c r="L180" s="1167"/>
    </row>
    <row r="181" spans="2:12" ht="20.25" customHeight="1">
      <c r="B181" s="687"/>
      <c r="C181" s="816"/>
      <c r="D181" s="817"/>
      <c r="E181" s="817"/>
      <c r="F181" s="817"/>
      <c r="G181" s="818"/>
      <c r="H181" s="819"/>
      <c r="I181" s="820"/>
      <c r="J181" s="822"/>
      <c r="K181" s="1153"/>
      <c r="L181" s="1167"/>
    </row>
    <row r="182" spans="2:12" ht="20.25" customHeight="1">
      <c r="B182" s="687"/>
      <c r="C182" s="816"/>
      <c r="D182" s="817"/>
      <c r="E182" s="817"/>
      <c r="F182" s="817"/>
      <c r="G182" s="818"/>
      <c r="H182" s="819"/>
      <c r="I182" s="820"/>
      <c r="J182" s="822"/>
      <c r="K182" s="1153"/>
      <c r="L182" s="1167"/>
    </row>
    <row r="183" spans="2:12" ht="20.25" customHeight="1">
      <c r="B183" s="687"/>
      <c r="C183" s="816"/>
      <c r="D183" s="817"/>
      <c r="E183" s="817"/>
      <c r="F183" s="817"/>
      <c r="G183" s="818"/>
      <c r="H183" s="819"/>
      <c r="I183" s="820"/>
      <c r="J183" s="822"/>
      <c r="K183" s="1153"/>
      <c r="L183" s="1167"/>
    </row>
    <row r="184" spans="2:12" ht="20.25" customHeight="1">
      <c r="B184" s="687"/>
      <c r="C184" s="816"/>
      <c r="D184" s="817"/>
      <c r="E184" s="817"/>
      <c r="F184" s="817"/>
      <c r="G184" s="818"/>
      <c r="H184" s="819"/>
      <c r="I184" s="820"/>
      <c r="J184" s="822"/>
      <c r="K184" s="1153"/>
      <c r="L184" s="1167"/>
    </row>
    <row r="185" spans="2:12" ht="20.25" customHeight="1">
      <c r="B185" s="687"/>
      <c r="C185" s="816"/>
      <c r="D185" s="817"/>
      <c r="E185" s="817"/>
      <c r="F185" s="817"/>
      <c r="G185" s="818"/>
      <c r="H185" s="819"/>
      <c r="I185" s="820"/>
      <c r="J185" s="822"/>
      <c r="K185" s="1153"/>
      <c r="L185" s="1167"/>
    </row>
    <row r="186" spans="2:12" ht="20.25" customHeight="1">
      <c r="B186" s="687"/>
      <c r="C186" s="816"/>
      <c r="D186" s="817"/>
      <c r="E186" s="817"/>
      <c r="F186" s="817"/>
      <c r="G186" s="818"/>
      <c r="H186" s="819"/>
      <c r="I186" s="820"/>
      <c r="J186" s="822"/>
      <c r="K186" s="1153"/>
      <c r="L186" s="1167"/>
    </row>
    <row r="187" spans="2:12" ht="20.25" customHeight="1">
      <c r="B187" s="687"/>
      <c r="C187" s="816"/>
      <c r="D187" s="817"/>
      <c r="E187" s="817"/>
      <c r="F187" s="817"/>
      <c r="G187" s="818"/>
      <c r="H187" s="819"/>
      <c r="I187" s="820"/>
      <c r="J187" s="822"/>
      <c r="K187" s="1153"/>
      <c r="L187" s="1167"/>
    </row>
    <row r="188" spans="2:12" ht="20.25" customHeight="1">
      <c r="B188" s="687"/>
      <c r="C188" s="816"/>
      <c r="D188" s="817"/>
      <c r="E188" s="817"/>
      <c r="F188" s="817"/>
      <c r="G188" s="818"/>
      <c r="H188" s="819"/>
      <c r="I188" s="820"/>
      <c r="J188" s="822"/>
      <c r="K188" s="1153"/>
      <c r="L188" s="1167"/>
    </row>
    <row r="189" spans="2:12" ht="20.25" customHeight="1">
      <c r="B189" s="687"/>
      <c r="C189" s="816"/>
      <c r="D189" s="817"/>
      <c r="E189" s="817"/>
      <c r="F189" s="817"/>
      <c r="G189" s="818"/>
      <c r="H189" s="819"/>
      <c r="I189" s="820"/>
      <c r="J189" s="822"/>
      <c r="K189" s="1153"/>
      <c r="L189" s="1167"/>
    </row>
    <row r="190" spans="2:12" ht="20.25" customHeight="1">
      <c r="B190" s="687"/>
      <c r="C190" s="816"/>
      <c r="D190" s="817"/>
      <c r="E190" s="817"/>
      <c r="F190" s="817"/>
      <c r="G190" s="818"/>
      <c r="H190" s="819"/>
      <c r="I190" s="820"/>
      <c r="J190" s="822"/>
      <c r="K190" s="1153"/>
      <c r="L190" s="1167"/>
    </row>
    <row r="191" spans="2:12" ht="20.25" customHeight="1">
      <c r="B191" s="687"/>
      <c r="C191" s="816"/>
      <c r="D191" s="817"/>
      <c r="E191" s="817"/>
      <c r="F191" s="817"/>
      <c r="G191" s="818"/>
      <c r="H191" s="819"/>
      <c r="I191" s="820"/>
      <c r="J191" s="822"/>
      <c r="K191" s="1153"/>
      <c r="L191" s="1167"/>
    </row>
    <row r="192" spans="2:12" ht="20.25" customHeight="1">
      <c r="B192" s="687"/>
      <c r="C192" s="816"/>
      <c r="D192" s="817"/>
      <c r="E192" s="817"/>
      <c r="F192" s="817"/>
      <c r="G192" s="818"/>
      <c r="H192" s="819"/>
      <c r="I192" s="820"/>
      <c r="J192" s="822"/>
      <c r="K192" s="1153"/>
      <c r="L192" s="1167"/>
    </row>
    <row r="193" spans="2:12" ht="20.25" customHeight="1">
      <c r="B193" s="687"/>
      <c r="C193" s="816"/>
      <c r="D193" s="817"/>
      <c r="E193" s="817"/>
      <c r="F193" s="817"/>
      <c r="G193" s="818"/>
      <c r="H193" s="819"/>
      <c r="I193" s="820"/>
      <c r="J193" s="822"/>
      <c r="K193" s="1153"/>
      <c r="L193" s="1167"/>
    </row>
    <row r="194" spans="2:12" ht="20.25" customHeight="1">
      <c r="B194" s="687"/>
      <c r="C194" s="816"/>
      <c r="D194" s="817"/>
      <c r="E194" s="817"/>
      <c r="F194" s="817"/>
      <c r="G194" s="818"/>
      <c r="H194" s="819"/>
      <c r="I194" s="820"/>
      <c r="J194" s="822"/>
      <c r="K194" s="1153"/>
      <c r="L194" s="1167"/>
    </row>
    <row r="195" spans="2:12" ht="20.25" customHeight="1">
      <c r="B195" s="687"/>
      <c r="C195" s="816"/>
      <c r="D195" s="817"/>
      <c r="E195" s="817"/>
      <c r="F195" s="817"/>
      <c r="G195" s="818"/>
      <c r="H195" s="819"/>
      <c r="I195" s="820"/>
      <c r="J195" s="822"/>
      <c r="K195" s="1153"/>
      <c r="L195" s="1167"/>
    </row>
    <row r="196" spans="2:12" ht="20.25" customHeight="1">
      <c r="B196" s="687"/>
      <c r="C196" s="816"/>
      <c r="D196" s="817"/>
      <c r="E196" s="817"/>
      <c r="F196" s="817"/>
      <c r="G196" s="818"/>
      <c r="H196" s="819"/>
      <c r="I196" s="820"/>
      <c r="J196" s="822"/>
      <c r="K196" s="1153"/>
      <c r="L196" s="1167"/>
    </row>
    <row r="197" spans="2:12" ht="20.25" customHeight="1">
      <c r="B197" s="687"/>
      <c r="C197" s="816"/>
      <c r="D197" s="817"/>
      <c r="E197" s="817"/>
      <c r="F197" s="817"/>
      <c r="G197" s="818"/>
      <c r="H197" s="819"/>
      <c r="I197" s="820"/>
      <c r="J197" s="822"/>
      <c r="K197" s="1153"/>
      <c r="L197" s="1167"/>
    </row>
    <row r="198" spans="2:12" ht="20.25" customHeight="1">
      <c r="B198" s="687"/>
      <c r="C198" s="816"/>
      <c r="D198" s="817"/>
      <c r="E198" s="817"/>
      <c r="F198" s="817"/>
      <c r="G198" s="818"/>
      <c r="H198" s="819"/>
      <c r="I198" s="820"/>
      <c r="J198" s="822"/>
      <c r="K198" s="1153"/>
      <c r="L198" s="1167"/>
    </row>
    <row r="199" spans="2:12" ht="20.25" customHeight="1">
      <c r="B199" s="687"/>
      <c r="C199" s="816"/>
      <c r="D199" s="817"/>
      <c r="E199" s="817"/>
      <c r="F199" s="817"/>
      <c r="G199" s="818"/>
      <c r="H199" s="819"/>
      <c r="I199" s="820"/>
      <c r="J199" s="822"/>
      <c r="K199" s="1153"/>
      <c r="L199" s="1167"/>
    </row>
    <row r="200" spans="2:12" ht="20.25" customHeight="1">
      <c r="B200" s="687"/>
      <c r="C200" s="816"/>
      <c r="D200" s="817"/>
      <c r="E200" s="817"/>
      <c r="F200" s="817"/>
      <c r="G200" s="818"/>
      <c r="H200" s="819"/>
      <c r="I200" s="820"/>
      <c r="J200" s="822"/>
      <c r="K200" s="1153"/>
      <c r="L200" s="1167"/>
    </row>
    <row r="201" spans="2:12" ht="20.25" customHeight="1">
      <c r="B201" s="687"/>
      <c r="C201" s="816"/>
      <c r="D201" s="817"/>
      <c r="E201" s="817"/>
      <c r="F201" s="817"/>
      <c r="G201" s="818"/>
      <c r="H201" s="819"/>
      <c r="I201" s="820"/>
      <c r="J201" s="822"/>
      <c r="K201" s="1153"/>
      <c r="L201" s="1167"/>
    </row>
    <row r="202" spans="2:12" ht="20.25" customHeight="1">
      <c r="B202" s="687"/>
      <c r="C202" s="816"/>
      <c r="D202" s="817"/>
      <c r="E202" s="817"/>
      <c r="F202" s="817"/>
      <c r="G202" s="818"/>
      <c r="H202" s="819"/>
      <c r="I202" s="820"/>
      <c r="J202" s="822"/>
      <c r="K202" s="1153"/>
      <c r="L202" s="1167"/>
    </row>
    <row r="203" spans="2:12" ht="20.25" customHeight="1">
      <c r="B203" s="687"/>
      <c r="C203" s="816"/>
      <c r="D203" s="817"/>
      <c r="E203" s="817"/>
      <c r="F203" s="817"/>
      <c r="G203" s="818"/>
      <c r="H203" s="819"/>
      <c r="I203" s="820"/>
      <c r="J203" s="822"/>
      <c r="K203" s="1153"/>
      <c r="L203" s="1167"/>
    </row>
    <row r="204" spans="2:12" ht="20.25" customHeight="1">
      <c r="B204" s="687"/>
      <c r="C204" s="816"/>
      <c r="D204" s="817"/>
      <c r="E204" s="817"/>
      <c r="F204" s="817"/>
      <c r="G204" s="818"/>
      <c r="H204" s="819"/>
      <c r="I204" s="820"/>
      <c r="J204" s="822"/>
      <c r="K204" s="1153"/>
      <c r="L204" s="1167"/>
    </row>
    <row r="205" spans="2:12" ht="20.25" customHeight="1">
      <c r="B205" s="687"/>
      <c r="C205" s="816"/>
      <c r="D205" s="817"/>
      <c r="E205" s="817"/>
      <c r="F205" s="817"/>
      <c r="G205" s="818"/>
      <c r="H205" s="819"/>
      <c r="I205" s="820"/>
      <c r="J205" s="822"/>
      <c r="K205" s="1153"/>
      <c r="L205" s="1167"/>
    </row>
    <row r="206" spans="2:12" ht="20.25" customHeight="1">
      <c r="B206" s="687"/>
      <c r="C206" s="816"/>
      <c r="D206" s="817"/>
      <c r="E206" s="817"/>
      <c r="F206" s="817"/>
      <c r="G206" s="818"/>
      <c r="H206" s="819"/>
      <c r="I206" s="820"/>
      <c r="J206" s="822"/>
      <c r="K206" s="1153"/>
      <c r="L206" s="1167"/>
    </row>
    <row r="207" spans="2:12" ht="20.25" customHeight="1">
      <c r="B207" s="687"/>
      <c r="C207" s="816"/>
      <c r="D207" s="817"/>
      <c r="E207" s="817"/>
      <c r="F207" s="817"/>
      <c r="G207" s="818"/>
      <c r="H207" s="819"/>
      <c r="I207" s="820"/>
      <c r="J207" s="822"/>
      <c r="K207" s="1153"/>
      <c r="L207" s="1167"/>
    </row>
    <row r="208" spans="2:12" ht="20.25" customHeight="1">
      <c r="B208" s="687"/>
      <c r="C208" s="816"/>
      <c r="D208" s="817"/>
      <c r="E208" s="817"/>
      <c r="F208" s="817"/>
      <c r="G208" s="818"/>
      <c r="H208" s="819"/>
      <c r="I208" s="820"/>
      <c r="J208" s="822"/>
      <c r="K208" s="1153"/>
      <c r="L208" s="1167"/>
    </row>
    <row r="209" spans="2:12" ht="20.25" customHeight="1">
      <c r="B209" s="687"/>
      <c r="C209" s="816"/>
      <c r="D209" s="817"/>
      <c r="E209" s="817"/>
      <c r="F209" s="817"/>
      <c r="G209" s="818"/>
      <c r="H209" s="819"/>
      <c r="I209" s="820"/>
      <c r="J209" s="822"/>
      <c r="K209" s="1153"/>
      <c r="L209" s="1167"/>
    </row>
    <row r="210" spans="2:12" ht="20.25" customHeight="1">
      <c r="B210" s="687"/>
      <c r="C210" s="816"/>
      <c r="D210" s="817"/>
      <c r="E210" s="817"/>
      <c r="F210" s="817"/>
      <c r="G210" s="818"/>
      <c r="H210" s="819"/>
      <c r="I210" s="820"/>
      <c r="J210" s="822"/>
      <c r="K210" s="1153"/>
      <c r="L210" s="1167"/>
    </row>
    <row r="211" spans="2:12" ht="20.25" customHeight="1">
      <c r="B211" s="687"/>
      <c r="C211" s="816"/>
      <c r="D211" s="817"/>
      <c r="E211" s="817"/>
      <c r="F211" s="817"/>
      <c r="G211" s="818"/>
      <c r="H211" s="819"/>
      <c r="I211" s="820"/>
      <c r="J211" s="822"/>
      <c r="K211" s="1153"/>
      <c r="L211" s="1167"/>
    </row>
    <row r="212" spans="2:12" ht="20.25" customHeight="1">
      <c r="B212" s="687"/>
      <c r="C212" s="816"/>
      <c r="D212" s="817"/>
      <c r="E212" s="817"/>
      <c r="F212" s="817"/>
      <c r="G212" s="818"/>
      <c r="H212" s="819"/>
      <c r="I212" s="820"/>
      <c r="J212" s="822"/>
      <c r="K212" s="1153"/>
      <c r="L212" s="1167"/>
    </row>
    <row r="213" spans="2:12" ht="20.25" customHeight="1">
      <c r="B213" s="687"/>
      <c r="C213" s="816"/>
      <c r="D213" s="817"/>
      <c r="E213" s="817"/>
      <c r="F213" s="817"/>
      <c r="G213" s="818"/>
      <c r="H213" s="819"/>
      <c r="I213" s="820"/>
      <c r="J213" s="822"/>
      <c r="K213" s="1153"/>
      <c r="L213" s="1167"/>
    </row>
    <row r="214" spans="2:12" ht="20.25" customHeight="1">
      <c r="B214" s="687"/>
      <c r="C214" s="816"/>
      <c r="D214" s="817"/>
      <c r="E214" s="817"/>
      <c r="F214" s="817"/>
      <c r="G214" s="818"/>
      <c r="H214" s="819"/>
      <c r="I214" s="820"/>
      <c r="J214" s="822"/>
      <c r="K214" s="1153"/>
      <c r="L214" s="1167"/>
    </row>
    <row r="215" spans="2:12" ht="20.25" customHeight="1">
      <c r="B215" s="687"/>
      <c r="C215" s="816"/>
      <c r="D215" s="817"/>
      <c r="E215" s="817"/>
      <c r="F215" s="817"/>
      <c r="G215" s="818"/>
      <c r="H215" s="819"/>
      <c r="I215" s="820"/>
      <c r="J215" s="822"/>
      <c r="K215" s="1153"/>
      <c r="L215" s="1167"/>
    </row>
    <row r="216" spans="2:12" ht="20.25" customHeight="1">
      <c r="B216" s="687"/>
      <c r="C216" s="816"/>
      <c r="D216" s="817"/>
      <c r="E216" s="817"/>
      <c r="F216" s="817"/>
      <c r="G216" s="818"/>
      <c r="H216" s="819"/>
      <c r="I216" s="820"/>
      <c r="J216" s="822"/>
      <c r="K216" s="1153"/>
      <c r="L216" s="1167"/>
    </row>
    <row r="217" spans="2:12" ht="20.25" customHeight="1">
      <c r="B217" s="687"/>
      <c r="C217" s="816"/>
      <c r="D217" s="817"/>
      <c r="E217" s="817"/>
      <c r="F217" s="817"/>
      <c r="G217" s="818"/>
      <c r="H217" s="819"/>
      <c r="I217" s="820"/>
      <c r="J217" s="822"/>
      <c r="K217" s="1153"/>
      <c r="L217" s="1167"/>
    </row>
    <row r="218" spans="2:12" ht="20.25" customHeight="1">
      <c r="B218" s="687"/>
      <c r="C218" s="816"/>
      <c r="D218" s="817"/>
      <c r="E218" s="817"/>
      <c r="F218" s="817"/>
      <c r="G218" s="818"/>
      <c r="H218" s="819"/>
      <c r="I218" s="820"/>
      <c r="J218" s="822"/>
      <c r="K218" s="1153"/>
      <c r="L218" s="1167"/>
    </row>
    <row r="219" spans="2:12" ht="20.25" customHeight="1">
      <c r="B219" s="687"/>
      <c r="C219" s="816"/>
      <c r="D219" s="817"/>
      <c r="E219" s="817"/>
      <c r="F219" s="817"/>
      <c r="G219" s="818"/>
      <c r="H219" s="819"/>
      <c r="I219" s="820"/>
      <c r="J219" s="822"/>
      <c r="K219" s="1153"/>
      <c r="L219" s="1167"/>
    </row>
    <row r="220" spans="2:12" ht="20.25" customHeight="1">
      <c r="B220" s="687"/>
      <c r="C220" s="816"/>
      <c r="D220" s="817"/>
      <c r="E220" s="817"/>
      <c r="F220" s="817"/>
      <c r="G220" s="818"/>
      <c r="H220" s="819"/>
      <c r="I220" s="820"/>
      <c r="J220" s="822"/>
      <c r="K220" s="1153"/>
      <c r="L220" s="1167"/>
    </row>
    <row r="221" spans="2:12" ht="20.25" customHeight="1">
      <c r="B221" s="687"/>
      <c r="C221" s="816"/>
      <c r="D221" s="817"/>
      <c r="E221" s="817"/>
      <c r="F221" s="817"/>
      <c r="G221" s="818"/>
      <c r="H221" s="819"/>
      <c r="I221" s="820"/>
      <c r="J221" s="822"/>
      <c r="K221" s="1153"/>
      <c r="L221" s="1167"/>
    </row>
    <row r="222" spans="2:12" ht="20.25" customHeight="1">
      <c r="B222" s="687"/>
      <c r="C222" s="816"/>
      <c r="D222" s="817"/>
      <c r="E222" s="817"/>
      <c r="F222" s="817"/>
      <c r="G222" s="818"/>
      <c r="H222" s="819"/>
      <c r="I222" s="820"/>
      <c r="J222" s="822"/>
      <c r="K222" s="1153"/>
      <c r="L222" s="1167"/>
    </row>
    <row r="223" spans="2:12" ht="20.25" customHeight="1">
      <c r="B223" s="687"/>
      <c r="C223" s="816"/>
      <c r="D223" s="817"/>
      <c r="E223" s="817"/>
      <c r="F223" s="817"/>
      <c r="G223" s="818"/>
      <c r="H223" s="819"/>
      <c r="I223" s="820"/>
      <c r="J223" s="822"/>
      <c r="K223" s="1153"/>
      <c r="L223" s="1167"/>
    </row>
    <row r="224" spans="2:12" ht="20.25" customHeight="1">
      <c r="B224" s="687"/>
      <c r="C224" s="816"/>
      <c r="D224" s="817"/>
      <c r="E224" s="817"/>
      <c r="F224" s="817"/>
      <c r="G224" s="818"/>
      <c r="H224" s="819"/>
      <c r="I224" s="820"/>
      <c r="J224" s="822"/>
      <c r="K224" s="1153"/>
      <c r="L224" s="1167"/>
    </row>
    <row r="225" spans="2:12" ht="20.25" customHeight="1">
      <c r="B225" s="687"/>
      <c r="C225" s="816"/>
      <c r="D225" s="817"/>
      <c r="E225" s="817"/>
      <c r="F225" s="817"/>
      <c r="G225" s="818"/>
      <c r="H225" s="819"/>
      <c r="I225" s="820"/>
      <c r="J225" s="822"/>
      <c r="K225" s="1153"/>
      <c r="L225" s="1167"/>
    </row>
    <row r="226" spans="2:12" ht="20.25" customHeight="1">
      <c r="B226" s="687"/>
      <c r="C226" s="816"/>
      <c r="D226" s="817"/>
      <c r="E226" s="817"/>
      <c r="F226" s="817"/>
      <c r="G226" s="818"/>
      <c r="H226" s="819"/>
      <c r="I226" s="820"/>
      <c r="J226" s="822"/>
      <c r="K226" s="1153"/>
      <c r="L226" s="1167"/>
    </row>
    <row r="227" spans="2:12" ht="20.25" customHeight="1">
      <c r="B227" s="687"/>
      <c r="C227" s="816"/>
      <c r="D227" s="817"/>
      <c r="E227" s="817"/>
      <c r="F227" s="817"/>
      <c r="G227" s="818"/>
      <c r="H227" s="819"/>
      <c r="I227" s="820"/>
      <c r="J227" s="822"/>
      <c r="K227" s="1153"/>
      <c r="L227" s="1167"/>
    </row>
    <row r="228" spans="2:12" ht="20.25" customHeight="1">
      <c r="B228" s="687"/>
      <c r="C228" s="816"/>
      <c r="D228" s="817"/>
      <c r="E228" s="817"/>
      <c r="F228" s="817"/>
      <c r="G228" s="818"/>
      <c r="H228" s="819"/>
      <c r="I228" s="820"/>
      <c r="J228" s="822"/>
      <c r="K228" s="1153"/>
      <c r="L228" s="1167"/>
    </row>
    <row r="229" spans="2:12" ht="20.25" customHeight="1">
      <c r="B229" s="687"/>
      <c r="C229" s="816"/>
      <c r="D229" s="817"/>
      <c r="E229" s="817"/>
      <c r="F229" s="817"/>
      <c r="G229" s="818"/>
      <c r="H229" s="819"/>
      <c r="I229" s="820"/>
      <c r="J229" s="822"/>
      <c r="K229" s="1153"/>
      <c r="L229" s="1167"/>
    </row>
    <row r="230" spans="2:12" ht="20.25" customHeight="1">
      <c r="B230" s="687"/>
      <c r="C230" s="816"/>
      <c r="D230" s="817"/>
      <c r="E230" s="817"/>
      <c r="F230" s="817"/>
      <c r="G230" s="818"/>
      <c r="H230" s="819"/>
      <c r="I230" s="820"/>
      <c r="J230" s="822"/>
      <c r="K230" s="1153"/>
      <c r="L230" s="1167"/>
    </row>
    <row r="231" spans="2:12" ht="20.25" customHeight="1">
      <c r="B231" s="687"/>
      <c r="C231" s="816"/>
      <c r="D231" s="817"/>
      <c r="E231" s="817"/>
      <c r="F231" s="817"/>
      <c r="G231" s="818"/>
      <c r="H231" s="819"/>
      <c r="I231" s="820"/>
      <c r="J231" s="822"/>
      <c r="K231" s="1153"/>
      <c r="L231" s="1167"/>
    </row>
    <row r="232" spans="2:12" ht="20.25" customHeight="1">
      <c r="B232" s="687"/>
      <c r="C232" s="816"/>
      <c r="D232" s="817"/>
      <c r="E232" s="817"/>
      <c r="F232" s="817"/>
      <c r="G232" s="818"/>
      <c r="H232" s="819"/>
      <c r="I232" s="820"/>
      <c r="J232" s="822"/>
      <c r="K232" s="1153"/>
      <c r="L232" s="1167"/>
    </row>
    <row r="233" spans="2:12" ht="20.25" customHeight="1">
      <c r="B233" s="687"/>
      <c r="C233" s="816"/>
      <c r="D233" s="817"/>
      <c r="E233" s="817"/>
      <c r="F233" s="817"/>
      <c r="G233" s="818"/>
      <c r="H233" s="819"/>
      <c r="I233" s="820"/>
      <c r="J233" s="822"/>
      <c r="K233" s="1153"/>
      <c r="L233" s="1167"/>
    </row>
    <row r="234" spans="2:12" ht="20.25" customHeight="1">
      <c r="B234" s="687"/>
      <c r="C234" s="816"/>
      <c r="D234" s="817"/>
      <c r="E234" s="817"/>
      <c r="F234" s="817"/>
      <c r="G234" s="818"/>
      <c r="H234" s="819"/>
      <c r="I234" s="820"/>
      <c r="J234" s="822"/>
      <c r="K234" s="1153"/>
      <c r="L234" s="1167"/>
    </row>
    <row r="235" spans="2:12" ht="20.25" customHeight="1">
      <c r="B235" s="687"/>
      <c r="C235" s="816"/>
      <c r="D235" s="817"/>
      <c r="E235" s="817"/>
      <c r="F235" s="817"/>
      <c r="G235" s="818"/>
      <c r="H235" s="819"/>
      <c r="I235" s="820"/>
      <c r="J235" s="822"/>
      <c r="K235" s="1153"/>
      <c r="L235" s="1167"/>
    </row>
    <row r="236" spans="2:12" ht="20.25" customHeight="1">
      <c r="B236" s="687"/>
      <c r="C236" s="816"/>
      <c r="D236" s="817"/>
      <c r="E236" s="817"/>
      <c r="F236" s="817"/>
      <c r="G236" s="818"/>
      <c r="H236" s="819"/>
      <c r="I236" s="820"/>
      <c r="J236" s="822"/>
      <c r="K236" s="1153"/>
      <c r="L236" s="1167"/>
    </row>
    <row r="237" spans="2:12" ht="20.25" customHeight="1">
      <c r="B237" s="687"/>
      <c r="C237" s="816"/>
      <c r="D237" s="817"/>
      <c r="E237" s="817"/>
      <c r="F237" s="817"/>
      <c r="G237" s="818"/>
      <c r="H237" s="819"/>
      <c r="I237" s="820"/>
      <c r="J237" s="822"/>
      <c r="K237" s="1153"/>
      <c r="L237" s="1167"/>
    </row>
    <row r="238" spans="2:12" ht="20.25" customHeight="1">
      <c r="B238" s="687"/>
      <c r="C238" s="816"/>
      <c r="D238" s="817"/>
      <c r="E238" s="817"/>
      <c r="F238" s="817"/>
      <c r="G238" s="818"/>
      <c r="H238" s="819"/>
      <c r="I238" s="820"/>
      <c r="J238" s="822"/>
      <c r="K238" s="1153"/>
      <c r="L238" s="1167"/>
    </row>
    <row r="239" spans="2:12" ht="20.25" customHeight="1">
      <c r="B239" s="687"/>
      <c r="C239" s="816"/>
      <c r="D239" s="817"/>
      <c r="E239" s="817"/>
      <c r="F239" s="817"/>
      <c r="G239" s="818"/>
      <c r="H239" s="819"/>
      <c r="I239" s="820"/>
      <c r="J239" s="822"/>
      <c r="K239" s="1153"/>
      <c r="L239" s="1167"/>
    </row>
    <row r="240" spans="2:12" ht="20.25" customHeight="1">
      <c r="B240" s="687"/>
      <c r="C240" s="816"/>
      <c r="D240" s="817"/>
      <c r="E240" s="817"/>
      <c r="F240" s="817"/>
      <c r="G240" s="818"/>
      <c r="H240" s="819"/>
      <c r="I240" s="820"/>
      <c r="J240" s="822"/>
      <c r="K240" s="1153"/>
      <c r="L240" s="1167"/>
    </row>
    <row r="241" spans="2:12" ht="20.25" customHeight="1">
      <c r="B241" s="687"/>
      <c r="C241" s="816"/>
      <c r="D241" s="817"/>
      <c r="E241" s="817"/>
      <c r="F241" s="817"/>
      <c r="G241" s="818"/>
      <c r="H241" s="819"/>
      <c r="I241" s="820"/>
      <c r="J241" s="822"/>
      <c r="K241" s="1153"/>
      <c r="L241" s="1167"/>
    </row>
    <row r="242" spans="2:12" ht="20.25" customHeight="1">
      <c r="B242" s="687"/>
      <c r="C242" s="816"/>
      <c r="D242" s="817"/>
      <c r="E242" s="817"/>
      <c r="F242" s="817"/>
      <c r="G242" s="818"/>
      <c r="H242" s="819"/>
      <c r="I242" s="820"/>
      <c r="J242" s="822"/>
      <c r="K242" s="1153"/>
      <c r="L242" s="1167"/>
    </row>
    <row r="243" spans="2:12" ht="20.25" customHeight="1">
      <c r="B243" s="687"/>
      <c r="C243" s="816"/>
      <c r="D243" s="817"/>
      <c r="E243" s="817"/>
      <c r="F243" s="817"/>
      <c r="G243" s="818"/>
      <c r="H243" s="819"/>
      <c r="I243" s="820"/>
      <c r="J243" s="822"/>
      <c r="K243" s="1153"/>
      <c r="L243" s="1167"/>
    </row>
    <row r="244" spans="2:12" ht="20.25" customHeight="1">
      <c r="B244" s="687"/>
      <c r="C244" s="816"/>
      <c r="D244" s="817"/>
      <c r="E244" s="817"/>
      <c r="F244" s="817"/>
      <c r="G244" s="818"/>
      <c r="H244" s="819"/>
      <c r="I244" s="820"/>
      <c r="J244" s="822"/>
      <c r="K244" s="1153"/>
      <c r="L244" s="1167"/>
    </row>
    <row r="245" spans="2:12" ht="20.25" customHeight="1">
      <c r="B245" s="687"/>
      <c r="C245" s="816"/>
      <c r="D245" s="817"/>
      <c r="E245" s="817"/>
      <c r="F245" s="817"/>
      <c r="G245" s="818"/>
      <c r="H245" s="819"/>
      <c r="I245" s="820"/>
      <c r="J245" s="822"/>
      <c r="K245" s="1153"/>
      <c r="L245" s="1167"/>
    </row>
    <row r="246" spans="2:12" ht="20.25" customHeight="1">
      <c r="B246" s="687"/>
      <c r="C246" s="816"/>
      <c r="D246" s="817"/>
      <c r="E246" s="817"/>
      <c r="F246" s="817"/>
      <c r="G246" s="818"/>
      <c r="H246" s="819"/>
      <c r="I246" s="820"/>
      <c r="J246" s="822"/>
      <c r="K246" s="1153"/>
      <c r="L246" s="1167"/>
    </row>
    <row r="247" spans="2:12" ht="20.25" customHeight="1">
      <c r="B247" s="687"/>
      <c r="C247" s="816"/>
      <c r="D247" s="817"/>
      <c r="E247" s="817"/>
      <c r="F247" s="817"/>
      <c r="G247" s="818"/>
      <c r="H247" s="819"/>
      <c r="I247" s="820"/>
      <c r="J247" s="822"/>
      <c r="K247" s="1153"/>
      <c r="L247" s="1167"/>
    </row>
    <row r="248" spans="2:12" ht="20.25" customHeight="1">
      <c r="B248" s="687"/>
      <c r="C248" s="816"/>
      <c r="D248" s="817"/>
      <c r="E248" s="817"/>
      <c r="F248" s="817"/>
      <c r="G248" s="818"/>
      <c r="H248" s="819"/>
      <c r="I248" s="820"/>
      <c r="J248" s="822"/>
      <c r="K248" s="1153"/>
      <c r="L248" s="1167"/>
    </row>
    <row r="249" spans="2:12" ht="20.25" customHeight="1">
      <c r="B249" s="687"/>
      <c r="C249" s="816"/>
      <c r="D249" s="817"/>
      <c r="E249" s="817"/>
      <c r="F249" s="817"/>
      <c r="G249" s="818"/>
      <c r="H249" s="819"/>
      <c r="I249" s="820"/>
      <c r="J249" s="822"/>
      <c r="K249" s="1153"/>
      <c r="L249" s="1167"/>
    </row>
    <row r="250" spans="2:12" ht="20.25" customHeight="1">
      <c r="B250" s="687"/>
      <c r="C250" s="816"/>
      <c r="D250" s="817"/>
      <c r="E250" s="817"/>
      <c r="F250" s="817"/>
      <c r="G250" s="818"/>
      <c r="H250" s="819"/>
      <c r="I250" s="820"/>
      <c r="J250" s="822"/>
      <c r="K250" s="1153"/>
      <c r="L250" s="1167"/>
    </row>
    <row r="251" spans="2:12" ht="20.25" customHeight="1">
      <c r="B251" s="687"/>
      <c r="C251" s="816"/>
      <c r="D251" s="817"/>
      <c r="E251" s="817"/>
      <c r="F251" s="817"/>
      <c r="G251" s="818"/>
      <c r="H251" s="819"/>
      <c r="I251" s="820"/>
      <c r="J251" s="822"/>
      <c r="K251" s="1153"/>
      <c r="L251" s="1167"/>
    </row>
    <row r="252" spans="2:12" ht="20.25" customHeight="1">
      <c r="B252" s="687"/>
      <c r="C252" s="816"/>
      <c r="D252" s="817"/>
      <c r="E252" s="817"/>
      <c r="F252" s="817"/>
      <c r="G252" s="818"/>
      <c r="H252" s="819"/>
      <c r="I252" s="820"/>
      <c r="J252" s="822"/>
      <c r="K252" s="1153"/>
      <c r="L252" s="1167"/>
    </row>
    <row r="253" spans="2:12" ht="20.25" customHeight="1">
      <c r="B253" s="687"/>
      <c r="C253" s="816"/>
      <c r="D253" s="817"/>
      <c r="E253" s="817"/>
      <c r="F253" s="817"/>
      <c r="G253" s="818"/>
      <c r="H253" s="819"/>
      <c r="I253" s="820"/>
      <c r="J253" s="822"/>
      <c r="K253" s="1153"/>
      <c r="L253" s="1167"/>
    </row>
    <row r="254" spans="2:12" ht="20.25" customHeight="1">
      <c r="B254" s="687"/>
      <c r="C254" s="816"/>
      <c r="D254" s="817"/>
      <c r="E254" s="817"/>
      <c r="F254" s="817"/>
      <c r="G254" s="818"/>
      <c r="H254" s="819"/>
      <c r="I254" s="820"/>
      <c r="J254" s="822"/>
      <c r="K254" s="1153"/>
      <c r="L254" s="1167"/>
    </row>
    <row r="255" spans="2:12" ht="20.25" customHeight="1">
      <c r="B255" s="687"/>
      <c r="C255" s="816"/>
      <c r="D255" s="817"/>
      <c r="E255" s="817"/>
      <c r="F255" s="817"/>
      <c r="G255" s="818"/>
      <c r="H255" s="819"/>
      <c r="I255" s="820"/>
      <c r="J255" s="822"/>
      <c r="K255" s="1153"/>
      <c r="L255" s="1167"/>
    </row>
    <row r="256" spans="2:12" ht="20.25" customHeight="1">
      <c r="B256" s="687"/>
      <c r="C256" s="816"/>
      <c r="D256" s="817"/>
      <c r="E256" s="817"/>
      <c r="F256" s="817"/>
      <c r="G256" s="818"/>
      <c r="H256" s="819"/>
      <c r="I256" s="820"/>
      <c r="J256" s="822"/>
      <c r="K256" s="1153"/>
      <c r="L256" s="1167"/>
    </row>
    <row r="257" spans="2:12" ht="20.25" customHeight="1">
      <c r="B257" s="687"/>
      <c r="C257" s="816"/>
      <c r="D257" s="817"/>
      <c r="E257" s="817"/>
      <c r="F257" s="817"/>
      <c r="G257" s="818"/>
      <c r="H257" s="819"/>
      <c r="I257" s="820"/>
      <c r="J257" s="822"/>
      <c r="K257" s="1153"/>
      <c r="L257" s="1167"/>
    </row>
    <row r="258" spans="2:12" ht="20.25" customHeight="1">
      <c r="B258" s="687"/>
      <c r="C258" s="816"/>
      <c r="D258" s="817"/>
      <c r="E258" s="817"/>
      <c r="F258" s="817"/>
      <c r="G258" s="818"/>
      <c r="H258" s="819"/>
      <c r="I258" s="820"/>
      <c r="J258" s="822"/>
      <c r="K258" s="1153"/>
      <c r="L258" s="1167"/>
    </row>
    <row r="259" spans="2:12" ht="20.25" customHeight="1">
      <c r="B259" s="687"/>
      <c r="C259" s="816"/>
      <c r="D259" s="817"/>
      <c r="E259" s="817"/>
      <c r="F259" s="817"/>
      <c r="G259" s="818"/>
      <c r="H259" s="819"/>
      <c r="I259" s="820"/>
      <c r="J259" s="822"/>
      <c r="K259" s="1153"/>
      <c r="L259" s="1167"/>
    </row>
    <row r="260" spans="2:12" ht="20.25" customHeight="1">
      <c r="B260" s="687"/>
      <c r="C260" s="816"/>
      <c r="D260" s="817"/>
      <c r="E260" s="817"/>
      <c r="F260" s="817"/>
      <c r="G260" s="818"/>
      <c r="H260" s="819"/>
      <c r="I260" s="820"/>
      <c r="J260" s="822"/>
      <c r="K260" s="1153"/>
      <c r="L260" s="1167"/>
    </row>
    <row r="261" spans="2:12" ht="20.25" customHeight="1">
      <c r="B261" s="687"/>
      <c r="C261" s="816"/>
      <c r="D261" s="817"/>
      <c r="E261" s="817"/>
      <c r="F261" s="817"/>
      <c r="G261" s="818"/>
      <c r="H261" s="819"/>
      <c r="I261" s="820"/>
      <c r="J261" s="822"/>
      <c r="K261" s="1153"/>
      <c r="L261" s="1167"/>
    </row>
    <row r="262" spans="2:12" ht="20.25" customHeight="1">
      <c r="B262" s="687"/>
      <c r="C262" s="816"/>
      <c r="D262" s="817"/>
      <c r="E262" s="817"/>
      <c r="F262" s="817"/>
      <c r="G262" s="818"/>
      <c r="H262" s="819"/>
      <c r="I262" s="820"/>
      <c r="J262" s="822"/>
      <c r="K262" s="1153"/>
      <c r="L262" s="1167"/>
    </row>
    <row r="263" spans="2:12" ht="20.25" customHeight="1">
      <c r="B263" s="687"/>
      <c r="C263" s="816"/>
      <c r="D263" s="817"/>
      <c r="E263" s="817"/>
      <c r="F263" s="817"/>
      <c r="G263" s="818"/>
      <c r="H263" s="819"/>
      <c r="I263" s="820"/>
      <c r="J263" s="822"/>
      <c r="K263" s="1153"/>
      <c r="L263" s="1167"/>
    </row>
    <row r="264" spans="2:12" ht="20.25" customHeight="1">
      <c r="B264" s="687"/>
      <c r="C264" s="816"/>
      <c r="D264" s="817"/>
      <c r="E264" s="817"/>
      <c r="F264" s="817"/>
      <c r="G264" s="818"/>
      <c r="H264" s="819"/>
      <c r="I264" s="820"/>
      <c r="J264" s="822"/>
      <c r="K264" s="1153"/>
      <c r="L264" s="1167"/>
    </row>
    <row r="265" spans="2:12" ht="20.25" customHeight="1">
      <c r="B265" s="687"/>
      <c r="C265" s="816"/>
      <c r="D265" s="817"/>
      <c r="E265" s="817"/>
      <c r="F265" s="817"/>
      <c r="G265" s="818"/>
      <c r="H265" s="819"/>
      <c r="I265" s="820"/>
      <c r="J265" s="822"/>
      <c r="K265" s="1153"/>
      <c r="L265" s="1167"/>
    </row>
    <row r="266" spans="2:12" ht="20.25" customHeight="1">
      <c r="B266" s="687"/>
      <c r="C266" s="816"/>
      <c r="D266" s="817"/>
      <c r="E266" s="817"/>
      <c r="F266" s="817"/>
      <c r="G266" s="818"/>
      <c r="H266" s="819"/>
      <c r="I266" s="820"/>
      <c r="J266" s="822"/>
      <c r="K266" s="1153"/>
      <c r="L266" s="1167"/>
    </row>
    <row r="267" spans="2:12" ht="20.25" customHeight="1">
      <c r="B267" s="687"/>
      <c r="C267" s="816"/>
      <c r="D267" s="817"/>
      <c r="E267" s="817"/>
      <c r="F267" s="817"/>
      <c r="G267" s="818"/>
      <c r="H267" s="819"/>
      <c r="I267" s="820"/>
      <c r="J267" s="822"/>
      <c r="K267" s="1153"/>
      <c r="L267" s="1167"/>
    </row>
    <row r="268" spans="2:12" ht="20.25" customHeight="1">
      <c r="B268" s="687"/>
      <c r="C268" s="816"/>
      <c r="D268" s="817"/>
      <c r="E268" s="817"/>
      <c r="F268" s="817"/>
      <c r="G268" s="818"/>
      <c r="H268" s="819"/>
      <c r="I268" s="820"/>
      <c r="J268" s="822"/>
      <c r="K268" s="1153"/>
      <c r="L268" s="1167"/>
    </row>
    <row r="269" spans="2:12" ht="20.25" customHeight="1">
      <c r="B269" s="687"/>
      <c r="C269" s="816"/>
      <c r="D269" s="817"/>
      <c r="E269" s="817"/>
      <c r="F269" s="817"/>
      <c r="G269" s="818"/>
      <c r="H269" s="819"/>
      <c r="I269" s="820"/>
      <c r="J269" s="822"/>
      <c r="K269" s="1153"/>
      <c r="L269" s="1167"/>
    </row>
    <row r="270" spans="2:12" ht="20.25" customHeight="1">
      <c r="B270" s="687"/>
      <c r="C270" s="816"/>
      <c r="D270" s="817"/>
      <c r="E270" s="817"/>
      <c r="F270" s="817"/>
      <c r="G270" s="818"/>
      <c r="H270" s="819"/>
      <c r="I270" s="820"/>
      <c r="J270" s="822"/>
      <c r="K270" s="1153"/>
      <c r="L270" s="1167"/>
    </row>
    <row r="271" spans="2:12" ht="20.25" customHeight="1">
      <c r="B271" s="687"/>
      <c r="C271" s="816"/>
      <c r="D271" s="817"/>
      <c r="E271" s="817"/>
      <c r="F271" s="817"/>
      <c r="G271" s="818"/>
      <c r="H271" s="819"/>
      <c r="I271" s="820"/>
      <c r="J271" s="822"/>
      <c r="K271" s="1153"/>
      <c r="L271" s="1167"/>
    </row>
    <row r="272" spans="2:12" ht="20.25" customHeight="1">
      <c r="B272" s="687"/>
      <c r="C272" s="816"/>
      <c r="D272" s="817"/>
      <c r="E272" s="817"/>
      <c r="F272" s="817"/>
      <c r="G272" s="818"/>
      <c r="H272" s="819"/>
      <c r="I272" s="820"/>
      <c r="J272" s="822"/>
      <c r="K272" s="1153"/>
      <c r="L272" s="1167"/>
    </row>
    <row r="273" spans="2:12" ht="20.25" customHeight="1">
      <c r="B273" s="687"/>
      <c r="C273" s="816"/>
      <c r="D273" s="817"/>
      <c r="E273" s="817"/>
      <c r="F273" s="817"/>
      <c r="G273" s="818"/>
      <c r="H273" s="819"/>
      <c r="I273" s="820"/>
      <c r="J273" s="822"/>
      <c r="K273" s="1153"/>
      <c r="L273" s="1167"/>
    </row>
    <row r="274" spans="2:12" ht="20.25" customHeight="1">
      <c r="B274" s="687"/>
      <c r="C274" s="816"/>
      <c r="D274" s="817"/>
      <c r="E274" s="817"/>
      <c r="F274" s="817"/>
      <c r="G274" s="818"/>
      <c r="H274" s="819"/>
      <c r="I274" s="820"/>
      <c r="J274" s="822"/>
      <c r="K274" s="1153"/>
      <c r="L274" s="1167"/>
    </row>
    <row r="275" spans="2:12" ht="20.25" customHeight="1">
      <c r="B275" s="687"/>
      <c r="C275" s="816"/>
      <c r="D275" s="817"/>
      <c r="E275" s="817"/>
      <c r="F275" s="817"/>
      <c r="G275" s="818"/>
      <c r="H275" s="819"/>
      <c r="I275" s="820"/>
      <c r="J275" s="822"/>
      <c r="K275" s="1153"/>
      <c r="L275" s="1167"/>
    </row>
    <row r="276" spans="2:12" ht="20.25" customHeight="1">
      <c r="B276" s="687"/>
      <c r="C276" s="816"/>
      <c r="D276" s="817"/>
      <c r="E276" s="817"/>
      <c r="F276" s="817"/>
      <c r="G276" s="818"/>
      <c r="H276" s="819"/>
      <c r="I276" s="820"/>
      <c r="J276" s="822"/>
      <c r="K276" s="1153"/>
      <c r="L276" s="1167"/>
    </row>
    <row r="277" spans="2:12" ht="20.25" customHeight="1">
      <c r="B277" s="687"/>
      <c r="C277" s="816"/>
      <c r="D277" s="817"/>
      <c r="E277" s="817"/>
      <c r="F277" s="817"/>
      <c r="G277" s="818"/>
      <c r="H277" s="819"/>
      <c r="I277" s="820"/>
      <c r="J277" s="822"/>
      <c r="K277" s="1153"/>
      <c r="L277" s="1167"/>
    </row>
    <row r="278" spans="2:12" ht="20.25" customHeight="1">
      <c r="B278" s="687"/>
      <c r="C278" s="816"/>
      <c r="D278" s="817"/>
      <c r="E278" s="817"/>
      <c r="F278" s="817"/>
      <c r="G278" s="818"/>
      <c r="H278" s="819"/>
      <c r="I278" s="820"/>
      <c r="J278" s="822"/>
      <c r="K278" s="1153"/>
      <c r="L278" s="1167"/>
    </row>
    <row r="279" spans="2:12" ht="20.25" customHeight="1">
      <c r="B279" s="687"/>
      <c r="C279" s="816"/>
      <c r="D279" s="817"/>
      <c r="E279" s="817"/>
      <c r="F279" s="817"/>
      <c r="G279" s="818"/>
      <c r="H279" s="819"/>
      <c r="I279" s="820"/>
      <c r="J279" s="822"/>
      <c r="K279" s="1153"/>
      <c r="L279" s="1167"/>
    </row>
    <row r="280" spans="2:12" ht="20.25" customHeight="1">
      <c r="B280" s="687"/>
      <c r="C280" s="816"/>
      <c r="D280" s="817"/>
      <c r="E280" s="817"/>
      <c r="F280" s="817"/>
      <c r="G280" s="818"/>
      <c r="H280" s="819"/>
      <c r="I280" s="820"/>
      <c r="J280" s="822"/>
      <c r="K280" s="1153"/>
      <c r="L280" s="1167"/>
    </row>
    <row r="281" spans="2:12" ht="20.25" customHeight="1">
      <c r="B281" s="687"/>
      <c r="C281" s="816"/>
      <c r="D281" s="817"/>
      <c r="E281" s="817"/>
      <c r="F281" s="817"/>
      <c r="G281" s="818"/>
      <c r="H281" s="819"/>
      <c r="I281" s="820"/>
      <c r="J281" s="822"/>
      <c r="K281" s="1153"/>
      <c r="L281" s="1167"/>
    </row>
    <row r="282" spans="2:12" ht="20.25" customHeight="1">
      <c r="B282" s="687"/>
      <c r="C282" s="816"/>
      <c r="D282" s="817"/>
      <c r="E282" s="817"/>
      <c r="F282" s="817"/>
      <c r="G282" s="818"/>
      <c r="H282" s="819"/>
      <c r="I282" s="820"/>
      <c r="J282" s="822"/>
      <c r="K282" s="1153"/>
      <c r="L282" s="1167"/>
    </row>
    <row r="283" spans="2:12" ht="20.25" customHeight="1">
      <c r="B283" s="687"/>
      <c r="C283" s="816"/>
      <c r="D283" s="817"/>
      <c r="E283" s="817"/>
      <c r="F283" s="817"/>
      <c r="G283" s="818"/>
      <c r="H283" s="819"/>
      <c r="I283" s="820"/>
      <c r="J283" s="822"/>
      <c r="K283" s="1153"/>
      <c r="L283" s="1167"/>
    </row>
    <row r="284" spans="2:12" ht="20.25" customHeight="1">
      <c r="B284" s="687"/>
      <c r="C284" s="816"/>
      <c r="D284" s="817"/>
      <c r="E284" s="817"/>
      <c r="F284" s="817"/>
      <c r="G284" s="818"/>
      <c r="H284" s="819"/>
      <c r="I284" s="820"/>
      <c r="J284" s="822"/>
      <c r="K284" s="1153"/>
      <c r="L284" s="1167"/>
    </row>
    <row r="285" spans="2:12" ht="20.25" customHeight="1">
      <c r="B285" s="687"/>
      <c r="C285" s="816"/>
      <c r="D285" s="817"/>
      <c r="E285" s="817"/>
      <c r="F285" s="817"/>
      <c r="G285" s="818"/>
      <c r="H285" s="819"/>
      <c r="I285" s="820"/>
      <c r="J285" s="822"/>
      <c r="K285" s="1153"/>
      <c r="L285" s="1167"/>
    </row>
    <row r="286" spans="2:12" ht="20.25" customHeight="1">
      <c r="B286" s="687"/>
      <c r="C286" s="816"/>
      <c r="D286" s="817"/>
      <c r="E286" s="817"/>
      <c r="F286" s="817"/>
      <c r="G286" s="818"/>
      <c r="H286" s="819"/>
      <c r="I286" s="820"/>
      <c r="J286" s="822"/>
      <c r="K286" s="1153"/>
      <c r="L286" s="1167"/>
    </row>
    <row r="287" spans="2:12" ht="20.25" customHeight="1">
      <c r="B287" s="687"/>
      <c r="C287" s="816"/>
      <c r="D287" s="817"/>
      <c r="E287" s="817"/>
      <c r="F287" s="817"/>
      <c r="G287" s="818"/>
      <c r="H287" s="819"/>
      <c r="I287" s="820"/>
      <c r="J287" s="822"/>
      <c r="K287" s="1153"/>
      <c r="L287" s="1167"/>
    </row>
    <row r="288" spans="2:12" ht="20.25" customHeight="1">
      <c r="B288" s="687"/>
      <c r="C288" s="816"/>
      <c r="D288" s="817"/>
      <c r="E288" s="817"/>
      <c r="F288" s="817"/>
      <c r="G288" s="818"/>
      <c r="H288" s="819"/>
      <c r="I288" s="820"/>
      <c r="J288" s="822"/>
      <c r="K288" s="1153"/>
      <c r="L288" s="1167"/>
    </row>
    <row r="289" spans="2:10" ht="20.25" customHeight="1">
      <c r="B289" s="692"/>
      <c r="C289" s="330"/>
      <c r="D289" s="331"/>
      <c r="E289" s="331"/>
      <c r="F289" s="331"/>
      <c r="G289" s="826"/>
      <c r="H289" s="827"/>
      <c r="I289" s="828"/>
      <c r="J289" s="822"/>
    </row>
    <row r="290" spans="2:10" ht="20.25" customHeight="1">
      <c r="B290" s="692"/>
      <c r="C290" s="330"/>
      <c r="D290" s="331"/>
      <c r="E290" s="331"/>
      <c r="F290" s="331"/>
      <c r="G290" s="826"/>
      <c r="H290" s="827"/>
      <c r="I290" s="828"/>
      <c r="J290" s="822"/>
    </row>
    <row r="291" spans="2:10" ht="20.25" customHeight="1">
      <c r="B291" s="692"/>
      <c r="C291" s="330"/>
      <c r="D291" s="331"/>
      <c r="E291" s="331"/>
      <c r="F291" s="331"/>
      <c r="G291" s="826"/>
      <c r="H291" s="827"/>
      <c r="I291" s="828"/>
      <c r="J291" s="822"/>
    </row>
    <row r="292" spans="2:10" ht="20.25" customHeight="1">
      <c r="B292" s="692"/>
      <c r="C292" s="330"/>
      <c r="D292" s="331"/>
      <c r="E292" s="331"/>
      <c r="F292" s="331"/>
      <c r="G292" s="826"/>
      <c r="H292" s="827"/>
      <c r="I292" s="828"/>
      <c r="J292" s="822"/>
    </row>
    <row r="293" spans="2:10" ht="20.25" customHeight="1">
      <c r="B293" s="692"/>
      <c r="C293" s="330"/>
      <c r="D293" s="331"/>
      <c r="E293" s="331"/>
      <c r="F293" s="331"/>
      <c r="G293" s="826"/>
      <c r="H293" s="827"/>
      <c r="I293" s="828"/>
      <c r="J293" s="822"/>
    </row>
    <row r="294" spans="2:10" ht="20.25" customHeight="1">
      <c r="B294" s="692"/>
      <c r="C294" s="330"/>
      <c r="D294" s="331"/>
      <c r="E294" s="331"/>
      <c r="F294" s="331"/>
      <c r="G294" s="826"/>
      <c r="H294" s="827"/>
      <c r="I294" s="828"/>
      <c r="J294" s="824"/>
    </row>
    <row r="295" spans="2:10" ht="20.25" customHeight="1">
      <c r="B295" s="692"/>
      <c r="C295" s="330"/>
      <c r="D295" s="331"/>
      <c r="E295" s="331"/>
      <c r="F295" s="331"/>
      <c r="G295" s="826"/>
      <c r="H295" s="827"/>
      <c r="I295" s="828"/>
      <c r="J295" s="824"/>
    </row>
    <row r="296" spans="2:10" ht="20.25" customHeight="1">
      <c r="B296" s="692"/>
      <c r="C296" s="330"/>
      <c r="D296" s="331"/>
      <c r="E296" s="331"/>
      <c r="F296" s="331"/>
      <c r="G296" s="826"/>
      <c r="H296" s="827"/>
      <c r="I296" s="828"/>
      <c r="J296" s="824"/>
    </row>
    <row r="297" spans="2:10" ht="20.25" customHeight="1">
      <c r="B297" s="692"/>
      <c r="C297" s="330"/>
      <c r="D297" s="331"/>
      <c r="E297" s="331"/>
      <c r="F297" s="331"/>
      <c r="G297" s="826"/>
      <c r="H297" s="827"/>
      <c r="I297" s="828"/>
      <c r="J297" s="824"/>
    </row>
    <row r="298" spans="2:10" ht="20.25" customHeight="1">
      <c r="B298" s="692"/>
      <c r="C298" s="330"/>
      <c r="D298" s="331"/>
      <c r="E298" s="331"/>
      <c r="F298" s="331"/>
      <c r="G298" s="826"/>
      <c r="H298" s="827"/>
      <c r="I298" s="828"/>
      <c r="J298" s="824"/>
    </row>
    <row r="299" spans="2:10" ht="20.25" customHeight="1">
      <c r="B299" s="692"/>
      <c r="C299" s="330"/>
      <c r="D299" s="331"/>
      <c r="E299" s="331"/>
      <c r="F299" s="331"/>
      <c r="G299" s="826"/>
      <c r="H299" s="827"/>
      <c r="I299" s="828"/>
      <c r="J299" s="824"/>
    </row>
    <row r="300" spans="2:10" ht="20.25" customHeight="1">
      <c r="B300" s="692"/>
      <c r="C300" s="330"/>
      <c r="D300" s="331"/>
      <c r="E300" s="331"/>
      <c r="F300" s="331"/>
      <c r="G300" s="826"/>
      <c r="H300" s="827"/>
      <c r="I300" s="828"/>
      <c r="J300" s="824"/>
    </row>
    <row r="301" spans="2:10" ht="20.25" customHeight="1">
      <c r="B301" s="692"/>
      <c r="C301" s="330"/>
      <c r="D301" s="331"/>
      <c r="E301" s="331"/>
      <c r="F301" s="331"/>
      <c r="G301" s="826"/>
      <c r="H301" s="827"/>
      <c r="I301" s="828"/>
      <c r="J301" s="824"/>
    </row>
    <row r="302" spans="2:10" ht="20.25" customHeight="1">
      <c r="B302" s="692"/>
      <c r="C302" s="330"/>
      <c r="D302" s="331"/>
      <c r="E302" s="331"/>
      <c r="F302" s="331"/>
      <c r="G302" s="826"/>
      <c r="H302" s="827"/>
      <c r="I302" s="828"/>
      <c r="J302" s="824"/>
    </row>
    <row r="303" spans="2:10" ht="20.25" customHeight="1">
      <c r="B303" s="692"/>
      <c r="C303" s="330"/>
      <c r="D303" s="331"/>
      <c r="E303" s="331"/>
      <c r="F303" s="331"/>
      <c r="G303" s="826"/>
      <c r="H303" s="827"/>
      <c r="I303" s="828"/>
      <c r="J303" s="824"/>
    </row>
    <row r="304" spans="2:10" ht="20.25" customHeight="1">
      <c r="B304" s="692"/>
      <c r="C304" s="330"/>
      <c r="D304" s="331"/>
      <c r="E304" s="331"/>
      <c r="F304" s="331"/>
      <c r="G304" s="826"/>
      <c r="H304" s="827"/>
      <c r="I304" s="828"/>
      <c r="J304" s="824"/>
    </row>
    <row r="305" spans="2:10" ht="20.25" customHeight="1">
      <c r="B305" s="692"/>
      <c r="C305" s="330"/>
      <c r="D305" s="331"/>
      <c r="E305" s="331"/>
      <c r="F305" s="331"/>
      <c r="G305" s="826"/>
      <c r="H305" s="827"/>
      <c r="I305" s="828"/>
      <c r="J305" s="822"/>
    </row>
    <row r="306" spans="2:10" ht="20.25" customHeight="1">
      <c r="B306" s="692"/>
      <c r="C306" s="330"/>
      <c r="D306" s="331"/>
      <c r="E306" s="331"/>
      <c r="F306" s="331"/>
      <c r="G306" s="826"/>
      <c r="H306" s="827"/>
      <c r="I306" s="828"/>
      <c r="J306" s="822"/>
    </row>
    <row r="307" spans="2:10" ht="20.25" customHeight="1">
      <c r="B307" s="692"/>
      <c r="C307" s="330"/>
      <c r="D307" s="331"/>
      <c r="E307" s="331"/>
      <c r="F307" s="331"/>
      <c r="G307" s="826"/>
      <c r="H307" s="827"/>
      <c r="I307" s="828"/>
      <c r="J307" s="822"/>
    </row>
    <row r="308" spans="2:10" ht="20.25" customHeight="1">
      <c r="B308" s="692"/>
      <c r="C308" s="330"/>
      <c r="D308" s="331"/>
      <c r="E308" s="331"/>
      <c r="F308" s="331"/>
      <c r="G308" s="826"/>
      <c r="H308" s="827"/>
      <c r="I308" s="828"/>
      <c r="J308" s="822"/>
    </row>
    <row r="309" spans="2:10" ht="20.25" customHeight="1">
      <c r="B309" s="692"/>
      <c r="C309" s="330"/>
      <c r="D309" s="331"/>
      <c r="E309" s="331"/>
      <c r="F309" s="331"/>
      <c r="G309" s="826"/>
      <c r="H309" s="827"/>
      <c r="I309" s="828"/>
      <c r="J309" s="822"/>
    </row>
    <row r="310" spans="2:10" ht="20.25" customHeight="1">
      <c r="B310" s="692"/>
      <c r="C310" s="330"/>
      <c r="D310" s="331"/>
      <c r="E310" s="331"/>
      <c r="F310" s="331"/>
      <c r="G310" s="826"/>
      <c r="H310" s="827"/>
      <c r="I310" s="828"/>
      <c r="J310" s="822"/>
    </row>
    <row r="311" spans="2:10" ht="20.25" customHeight="1">
      <c r="B311" s="692"/>
      <c r="C311" s="330"/>
      <c r="D311" s="331"/>
      <c r="E311" s="331"/>
      <c r="F311" s="331"/>
      <c r="G311" s="826"/>
      <c r="H311" s="827"/>
      <c r="I311" s="828"/>
      <c r="J311" s="822"/>
    </row>
    <row r="312" spans="2:10" ht="20.25" customHeight="1">
      <c r="B312" s="692"/>
      <c r="C312" s="330"/>
      <c r="D312" s="331"/>
      <c r="E312" s="331"/>
      <c r="F312" s="331"/>
      <c r="G312" s="826"/>
      <c r="H312" s="827"/>
      <c r="I312" s="828"/>
      <c r="J312" s="822"/>
    </row>
    <row r="313" spans="2:10" ht="20.25" customHeight="1" thickBot="1">
      <c r="B313" s="692"/>
      <c r="C313" s="330"/>
      <c r="D313" s="331"/>
      <c r="E313" s="331"/>
      <c r="F313" s="331"/>
      <c r="G313" s="826"/>
      <c r="H313" s="827"/>
      <c r="I313" s="828"/>
      <c r="J313" s="829"/>
    </row>
    <row r="314" spans="2:10" ht="28.5" customHeight="1" thickTop="1" thickBot="1">
      <c r="B314" s="1169"/>
      <c r="C314" s="1170"/>
      <c r="D314" s="1170"/>
      <c r="E314" s="1171"/>
      <c r="F314" s="1170"/>
      <c r="G314" s="1172" t="s">
        <v>233</v>
      </c>
      <c r="H314" s="1173">
        <f>COUNTA(H23:H313)</f>
        <v>75</v>
      </c>
      <c r="I314" s="1174"/>
      <c r="J314" s="1175"/>
    </row>
    <row r="315" spans="2:10" ht="27" customHeight="1">
      <c r="E315" s="151"/>
      <c r="G315" s="1176" t="s">
        <v>234</v>
      </c>
      <c r="H315" s="830">
        <v>29</v>
      </c>
      <c r="I315" s="1177">
        <f>H315/I11*100</f>
        <v>72.5</v>
      </c>
    </row>
    <row r="316" spans="2:10" ht="30" customHeight="1" thickBot="1">
      <c r="E316" s="151"/>
      <c r="G316" s="1176" t="s">
        <v>235</v>
      </c>
      <c r="H316" s="831">
        <v>3</v>
      </c>
      <c r="I316" s="1178">
        <f>H316/I12*100</f>
        <v>30</v>
      </c>
    </row>
    <row r="317" spans="2:10" ht="59.45" customHeight="1">
      <c r="E317" s="151"/>
      <c r="G317" s="1176"/>
    </row>
    <row r="318" spans="2:10" ht="34.5" customHeight="1">
      <c r="C318" s="199"/>
      <c r="D318" s="199"/>
      <c r="E318" s="199"/>
      <c r="F318" s="199"/>
    </row>
    <row r="319" spans="2:10">
      <c r="B319" s="488" t="s">
        <v>31</v>
      </c>
    </row>
    <row r="323" spans="2:2" ht="15">
      <c r="B323" s="154"/>
    </row>
  </sheetData>
  <protectedRanges>
    <protectedRange sqref="C318:F318" name="prům. věk"/>
    <protectedRange sqref="C16:F17" name="kvalifikovanost"/>
    <protectedRange sqref="I9:I13" name="Počet pracovníků"/>
    <protectedRange sqref="G8" name="školní rok_1"/>
    <protectedRange sqref="F169:F313 G23:I313 F23:F167 B23:E313" name="Oblast3"/>
    <protectedRange sqref="G1 B2:B3" name="Oblast3_1"/>
    <protectedRange sqref="B1" name="RED IZO"/>
  </protectedRanges>
  <mergeCells count="1">
    <mergeCell ref="B7:I7"/>
  </mergeCells>
  <conditionalFormatting sqref="C18">
    <cfRule type="cellIs" dxfId="20" priority="2" operator="notEqual">
      <formula>I9</formula>
    </cfRule>
  </conditionalFormatting>
  <dataValidations xWindow="1566" yWindow="588" count="35">
    <dataValidation type="textLength" operator="equal" allowBlank="1" showInputMessage="1" showErrorMessage="1" errorTitle="Zde je zadán VZOREC" error="Zde je zadán VZOREC_x000a_NIC nevpisovat!!!" sqref="H4:H5 H18 C19:I19">
      <formula1>0</formula1>
    </dataValidation>
    <dataValidation type="decimal" errorStyle="warning" allowBlank="1" showInputMessage="1" showErrorMessage="1" errorTitle="Počet učitelů = celé číslo" error="Prosím, překontrolujte Vámi uvedený počet učitelů, zda odpovídá zahajovacímu výkazu R13 dle stavu k 30. 9. sledovaného školního roku." promptTitle="Vyplňte." prompt="celkový počet pedagogických pracovníků vaší školy ke dni 30. 9. (v případě SŠ) a ke dni 31. 10. (v případě VOŠ)" sqref="I9">
      <formula1>1</formula1>
      <formula2>200</formula2>
    </dataValidation>
    <dataValidation type="decimal" errorStyle="warning" allowBlank="1" showInputMessage="1" showErrorMessage="1" errorTitle="Počet nepedagogů = celé číslo" error="Prosím, překontrolujte Vámi uvedený počet nepedagogických pracovníků, zda odpovídá skutečnosti dle stavu k 30. 9. sledovaného školního roku." promptTitle="Vyplňte" prompt="celkový počet nepedagogických pracovníků vaší školy ke dni 30. 9. (v případě SŠ) a ke dni 31. 10. (v případě VOŠ)" sqref="I10">
      <formula1>1</formula1>
      <formula2>50</formula2>
    </dataValidation>
    <dataValidation type="decimal" allowBlank="1" showInputMessage="1" showErrorMessage="1" errorTitle="Nesprávná hodnota" error="číslo, které zadáváte je nižší nebo vyšší než je nastavený limit." promptTitle="Průměrný věk pedagogů školy" prompt="Doplňte hodnotu průměrného věku pedagogického sboru ve škole." sqref="C318:F318">
      <formula1>18</formula1>
      <formula2>70</formula2>
    </dataValidation>
    <dataValidation type="textLength" operator="equal" allowBlank="1" showInputMessage="1" showErrorMessage="1" errorTitle="Nic nevpisovat!" promptTitle="Nic nevpisovat:" prompt="Buňky se vyplňují automaticky." sqref="B3:D5 A4:A5 A1:G2 I2">
      <formula1>0</formula1>
    </dataValidation>
    <dataValidation allowBlank="1" showInputMessage="1" showErrorMessage="1" promptTitle="Vyplňte" prompt="Název vzdělávací akce." sqref="E23:E313"/>
    <dataValidation type="whole" operator="greaterThan" allowBlank="1" showInputMessage="1" showErrorMessage="1" errorTitle="Zadejte celé číslo." error="Zadaná hodnota musí být celé číslo. větší než 0." promptTitle="Vyplňte" prompt="počet zúčastněných pracovníků školy na vzdělávací akci._x000a_Ředitel = 1;_x000a_Pedagog. prac. - nesmí přesáhnout celkový počet pedagogických pracovníků;_x000a_Nepedagog. prac. - nesmí přesáhnout celkový počet „nepedagogů“ školy_x000a_Sborovna - nesmí přesáhnout sborovnu." sqref="I23:I313">
      <formula1>0</formula1>
    </dataValidation>
    <dataValidation type="textLength" operator="equal" allowBlank="1" showInputMessage="1" showErrorMessage="1" errorTitle="Zde je zadán VZOREC" error="Zde je zadán VZOREC_x000a_NIC nevpisovat!!!" promptTitle="Nevyplňujte." prompt="Přednastaven vzorec._x000a_Buňky se automaticky vyplní po vyplnění předchozích buňek přepočtu počtu PP." sqref="H16:H17">
      <formula1>0</formula1>
    </dataValidation>
    <dataValidation allowBlank="1" showErrorMessage="1" errorTitle="Nesprávná hodnota" error="číslo, které zadáváte je nižší nebo vyšší než je nastavený limit." promptTitle="Průměrný věk pedagogů školy" prompt="Doplňte hodnotu průměrného věku pedagogického sboru ve škole." sqref="E20:F21"/>
    <dataValidation operator="greaterThanOrEqual" allowBlank="1" showInputMessage="1" showErrorMessage="1" promptTitle="Vyplňte" prompt="přepočtený počet kvalifikovaných PP včetně externistů." sqref="E16:F16 C16"/>
    <dataValidation operator="greaterThanOrEqual" allowBlank="1" showInputMessage="1" showErrorMessage="1" promptTitle="Vyplňte" prompt="přepočtený počet nekvalifikovaných PP včetně externistů." sqref="C17 E17:F17"/>
    <dataValidation type="decimal" operator="greaterThanOrEqual" allowBlank="1" showInputMessage="1" showErrorMessage="1" errorTitle="Nesprávná hodnota" error="číslo, které zadáváte je nižší nebo vyšší než je nastavený limit." promptTitle="Vyplňte" prompt="hodnotu průměrného věku pedagogického sboru ve škole." sqref="D20:D21 C21">
      <formula1>0</formula1>
    </dataValidation>
    <dataValidation allowBlank="1" showInputMessage="1" showErrorMessage="1" promptTitle="Nevyplňujte." prompt="Buňky se automaticky vyplňují po vyplnění sledovaného školního roku v listu ID.ORG." sqref="G8:I8"/>
    <dataValidation type="textLength" operator="equal" allowBlank="1" showInputMessage="1" showErrorMessage="1" errorTitle="Zde je zadán VZOREC" error="Zde je zadán VZOREC_x000a_NIC nevpisovat!!!" promptTitle="Nevypňujte!" prompt="Jedná se o buňku, která obsahuje vzorec." sqref="H314:I314">
      <formula1>0</formula1>
    </dataValidation>
    <dataValidation type="textLength" operator="equal" allowBlank="1" showInputMessage="1" errorTitle="Zde je zadán VZOREC" error="Zde je zadán VZOREC_x000a_NIC nevpisovat!!!" promptTitle="Nevyplňujte!" prompt="Přednastaven vzorec._x000a_Buňky se automaticky vyplní po vyplnění předchozích buněk." sqref="G16:G18">
      <formula1>0</formula1>
    </dataValidation>
    <dataValidation type="decimal" operator="equal" allowBlank="1" showInputMessage="1" showErrorMessage="1" promptTitle="Zkontrolujte hodnotu" prompt="V případě, že se číslo v buňce zvýrazní červeně. Hodnota součtu přepočteného počtu PP se musí rovnat hodnotě počtu přepočtených PP (viz buňka H9)." sqref="E18:F18">
      <formula1>K9</formula1>
    </dataValidation>
    <dataValidation type="textLength" operator="equal" allowBlank="1" errorTitle="Nic nevpisovat!" promptTitle="Nic nevpisovat:" prompt="Buňky se vyplňují automaticky." sqref="B5">
      <formula1>0</formula1>
    </dataValidation>
    <dataValidation operator="equal" allowBlank="1" showErrorMessage="1" errorTitle="Nic nevpisovat!" promptTitle="Nic nevpisovat:" prompt="Buňky se vyplňují automaticky po výběru RED IZO." sqref="H2"/>
    <dataValidation operator="equal" allowBlank="1" showInputMessage="1" showErrorMessage="1" errorTitle="Nic nevpisovat!" promptTitle="Nic nevpisovat:" prompt="Buňky se vyplňují automaticky." sqref="H2"/>
    <dataValidation allowBlank="1" showInputMessage="1" showErrorMessage="1" promptTitle="Pracovník školy:" prompt="bere se v potaz rozdělení na:_x000a_ředitele školy,_x000a_pedagogické pracovníky školy (dle zákona 563/2004 Sb. o pedagogických pracovnících, §2, odst 2a-i ),_x000a_nepedagogické pracovníky školy." sqref="B22"/>
    <dataValidation allowBlank="1" showInputMessage="1" showErrorMessage="1" promptTitle="Forma vzdělávání" prompt="_x000a_" sqref="D22"/>
    <dataValidation allowBlank="1" showInputMessage="1" showErrorMessage="1" promptTitle="Celková časová dotace" prompt="celkový počet hodin vzdělávání dané vzdělávací akce. _x000a_" sqref="G22"/>
    <dataValidation allowBlank="1" showInputMessage="1" promptTitle="Vyplňte" prompt="celkový počet hodin vzdělávání dané vzdělávací akce." sqref="G23:G313"/>
    <dataValidation allowBlank="1" showInputMessage="1" showErrorMessage="1" promptTitle="Způsob financování" prompt="vzdělávání vyberte s nabídky v roletce." sqref="F22"/>
    <dataValidation allowBlank="1" showInputMessage="1" showErrorMessage="1" promptTitle="Nevyplňujte!" prompt="Jedná se o buňku, která obsahuje vzorec." sqref="D16:D18"/>
    <dataValidation type="whole" operator="greaterThan" allowBlank="1" showInputMessage="1" showErrorMessage="1" promptTitle="Počet FO" prompt="- zde se jedná se o pedagogické pracovníky školy,_x000a_- do celkového počtu PP uveďte každého pouze 1x bez ohledu na to, kolika vzdělávacích akcí se účastnil. _x000a_- do celkového počtu PP nezahrnujte PP, kteří se účastnili pouze vzdělávání typu &quot;sborovna&quot;." sqref="H315">
      <formula1>0</formula1>
    </dataValidation>
    <dataValidation type="whole" operator="greaterThan" allowBlank="1" showInputMessage="1" showErrorMessage="1" promptTitle="Počet FO" prompt="-zde se jedná se o NEpedagogické pracovníky školy,_x000a_-do celkového počtu NPP uveďte každého pouze 1x bez ohledu na to, kolika vzdělávacích akcí se účastnil." sqref="H316:H317">
      <formula1>0</formula1>
    </dataValidation>
    <dataValidation type="whole" errorStyle="warning" allowBlank="1" showInputMessage="1" showErrorMessage="1" errorTitle="Počet nepedagogů = celé číslo" error="Prosím, překontrolujte Vámi uvedený počet nepedagogických pracovníků, zda odpovídá skutečnosti dle stavu k 30. 9./31.10.  sledovaného školního roku." promptTitle="Vyplňte" prompt="celkový počet nepedagogických pracovníků vaší školy ke dni 30. 9. (v případě SŠ) a ke dni 31. 10. (v případě VOŠ)" sqref="I12">
      <formula1>1</formula1>
      <formula2>50</formula2>
    </dataValidation>
    <dataValidation type="decimal" operator="greaterThan" allowBlank="1" showInputMessage="1" showErrorMessage="1" errorTitle="Uveďte číselnou hodnotu " error="odpovídající počtu absolvovaných hodin vzdělávání" promptTitle="Počet absolvovaných hodin" prompt="uveďte číselnou hodnotu. " sqref="H23:H313">
      <formula1>0</formula1>
    </dataValidation>
    <dataValidation allowBlank="1" showInputMessage="1" showErrorMessage="1" promptTitle="Typ vzdělávací akce:" prompt="odborné vzdělávání  - je takové vzdělávání, které zvyšuje, a/nebo prohlubuje odbornost vzdělávaného, zejména znalosti; _x000a_osobnostní vzdělávání - je takové, které rozvíjí osobnostní kompetence vzdělávaného, zejména jeho dovednosti a schopnosti._x000a_" sqref="C22"/>
    <dataValidation allowBlank="1" showInputMessage="1" showErrorMessage="1" promptTitle="Počet absolvovaných hodin " prompt="vzdělávání z celkové časové dotace na vzdělávací akci ve sledovaném školním roce." sqref="H22"/>
    <dataValidation allowBlank="1" showInputMessage="1" showErrorMessage="1" promptTitle="Do poznámky" prompt="uveďte jakoukoli důležitou informaci, kterou nebylo možno uvést jinde v tabulce. Zde je také možné vepisovat datum (data) realizace akce, má-li tento údaj pro školu význam." sqref="J23:J313"/>
    <dataValidation type="decimal" operator="equal" allowBlank="1" showInputMessage="1" showErrorMessage="1" promptTitle="Zkontrolujte hodnotu" prompt="V případě, že se číslo v buňce zvýrazní červeně. Hodnota součtu přepočteného počtu PP se musí rovnat hodnotě počtu přepočtených PP (viz buňka I9)." sqref="C18">
      <formula1>I9</formula1>
    </dataValidation>
    <dataValidation type="whole" errorStyle="warning" allowBlank="1" showInputMessage="1" showErrorMessage="1" errorTitle="Počet pedagogů = celé číslo" error="Prosím, překontrolujte Vámi uvedený počet pedagogických pracovníků, zda odpovídá skutečnosti dle stavu k 30. 9./31.10. sledovaného školního roku." promptTitle="Vyplňte" prompt="celkový počet pedagogických pracovníků vaší školy ke dni 30. 9. (v případě SŠ) a ke dni 31. 10. (v případě VOŠ)" sqref="H14:H18 I19:I21 I11:I13">
      <formula1>1</formula1>
      <formula2>50</formula2>
    </dataValidation>
    <dataValidation type="decimal" operator="greaterThanOrEqual" allowBlank="1" showInputMessage="1" showErrorMessage="1" errorTitle="Nesprávná hodnota" error="číslo, které zadáváte je nižší nebo vyšší než je nastavený limit." promptTitle="Vyplňte" prompt="hodnotu průměrného věku pedagogického sboru ve škole - stav ke dni 30. 9. daného školního roku." sqref="C20">
      <formula1>0</formula1>
    </dataValidation>
  </dataValidations>
  <pageMargins left="0" right="0" top="0" bottom="0" header="0.31496062992125984" footer="0.31496062992125984"/>
  <pageSetup paperSize="9" scale="45" fitToHeight="4" orientation="portrait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566" yWindow="588" count="5">
        <x14:dataValidation type="list" allowBlank="1" showInputMessage="1" showErrorMessage="1" promptTitle="Vyberte z roletky" prompt="zdali se vzdělával individuální pracovník školy nebo celá sborovna.">
          <x14:formula1>
            <xm:f>Seznamy!$B$13:$B$16</xm:f>
          </x14:formula1>
          <xm:sqref>B23:B313</xm:sqref>
        </x14:dataValidation>
        <x14:dataValidation type="list" allowBlank="1" showInputMessage="1" showErrorMessage="1" promptTitle="Vyberte z roletky" prompt="způsob financování vzdělávání z nabídky.">
          <x14:formula1>
            <xm:f>Seznamy!$D$41:$D$43</xm:f>
          </x14:formula1>
          <xm:sqref>F23:F313</xm:sqref>
        </x14:dataValidation>
        <x14:dataValidation type="list" allowBlank="1" showInputMessage="1" showErrorMessage="1" errorTitle="Vyberte z roletky." error="Vyberte z roletky." promptTitle="Vyberte z roletky" prompt="typ vzdělávací akce z nabídky.">
          <x14:formula1>
            <xm:f>Seznamy!$B$18:$B$19</xm:f>
          </x14:formula1>
          <xm:sqref>C24:C313</xm:sqref>
        </x14:dataValidation>
        <x14:dataValidation type="list" allowBlank="1" showInputMessage="1" showErrorMessage="1" errorTitle="Vyberte z roletky." error="Vyberte z roletky." promptTitle="Vyberte z roletky" prompt="typ vzdělávací akce z nabídky.">
          <x14:formula1>
            <xm:f>Seznamy!$B$18:$B$20</xm:f>
          </x14:formula1>
          <xm:sqref>C23</xm:sqref>
        </x14:dataValidation>
        <x14:dataValidation type="list" allowBlank="1" showInputMessage="1" showErrorMessage="1" errorTitle="Vyberte z roletky." error="Vyberte z roletky." promptTitle="Vyberte z roletky" prompt="formu vzdělávací akce.">
          <x14:formula1>
            <xm:f>Seznamy!$C$18:$C$20</xm:f>
          </x14:formula1>
          <xm:sqref>D23:D313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K63"/>
  <sheetViews>
    <sheetView showGridLines="0" showZeros="0" topLeftCell="B40" zoomScaleNormal="100" workbookViewId="0">
      <selection activeCell="F66" sqref="F66"/>
    </sheetView>
  </sheetViews>
  <sheetFormatPr defaultColWidth="9.140625" defaultRowHeight="14.25"/>
  <cols>
    <col min="1" max="1" width="11.5703125" style="152" hidden="1" customWidth="1"/>
    <col min="2" max="2" width="59.5703125" style="152" customWidth="1"/>
    <col min="3" max="3" width="52.85546875" style="152" customWidth="1"/>
    <col min="4" max="5" width="21.5703125" style="152" customWidth="1"/>
    <col min="6" max="6" width="23.42578125" style="152" customWidth="1"/>
    <col min="7" max="7" width="2" style="152" customWidth="1"/>
    <col min="8" max="8" width="24.5703125" style="152" customWidth="1"/>
    <col min="9" max="9" width="11.5703125" style="152" customWidth="1"/>
    <col min="10" max="10" width="24.5703125" style="152" customWidth="1"/>
    <col min="11" max="11" width="11.5703125" style="152" customWidth="1"/>
    <col min="12" max="16384" width="9.140625" style="152"/>
  </cols>
  <sheetData>
    <row r="1" spans="1:11" ht="20.100000000000001" customHeight="1">
      <c r="A1" s="171" t="s">
        <v>1</v>
      </c>
      <c r="B1" s="162">
        <f>ID.ORG!C2</f>
        <v>600016684</v>
      </c>
      <c r="C1" s="163" t="s">
        <v>2</v>
      </c>
      <c r="D1" s="164">
        <f>IFERROR(ID.ORG!E2,"")</f>
        <v>62331582</v>
      </c>
      <c r="E1" s="155"/>
    </row>
    <row r="2" spans="1:11" ht="33.950000000000003" customHeight="1">
      <c r="A2" s="172" t="s">
        <v>3</v>
      </c>
      <c r="B2" s="169" t="str">
        <f>IFERROR(ID.ORG!C3,"")</f>
        <v>Gymnázium, Havířov-Podlesí, příspěvková organizace</v>
      </c>
      <c r="C2" s="166"/>
      <c r="D2" s="186"/>
      <c r="E2" s="991"/>
    </row>
    <row r="3" spans="1:11" ht="20.100000000000001" customHeight="1">
      <c r="A3" s="1126"/>
      <c r="B3" s="243">
        <f>IFERROR(ID.ORG!C4,"")</f>
        <v>0</v>
      </c>
      <c r="C3" s="244"/>
      <c r="D3" s="209"/>
      <c r="E3" s="167"/>
      <c r="F3" s="154"/>
      <c r="H3" s="1187"/>
    </row>
    <row r="4" spans="1:11" ht="20.100000000000001" customHeight="1">
      <c r="A4" s="483" t="s">
        <v>4</v>
      </c>
      <c r="B4" s="243">
        <f>IFERROR(ID.ORG!D4,"")</f>
        <v>0</v>
      </c>
      <c r="C4" s="244"/>
      <c r="D4" s="209"/>
      <c r="E4" s="354"/>
      <c r="F4" s="154"/>
      <c r="H4" s="1187"/>
    </row>
    <row r="5" spans="1:11" ht="20.100000000000001" customHeight="1">
      <c r="A5" s="483"/>
      <c r="B5" s="243">
        <f>IFERROR(ID.ORG!E4,"")</f>
        <v>0</v>
      </c>
      <c r="C5" s="244"/>
      <c r="D5" s="209"/>
      <c r="E5" s="354"/>
      <c r="F5" s="154"/>
      <c r="H5" s="1187"/>
    </row>
    <row r="6" spans="1:11" ht="39.950000000000003" customHeight="1" thickBot="1">
      <c r="B6" s="992" t="s">
        <v>236</v>
      </c>
      <c r="C6" s="1137" t="s">
        <v>237</v>
      </c>
      <c r="D6" s="247"/>
      <c r="E6" s="1188"/>
      <c r="F6" s="1189"/>
      <c r="J6" s="1189"/>
    </row>
    <row r="7" spans="1:11" ht="39.950000000000003" customHeight="1" thickBot="1">
      <c r="B7" s="1190" t="s">
        <v>5</v>
      </c>
      <c r="C7" s="191" t="str">
        <f>ID.ORG!C5</f>
        <v>2022/2023</v>
      </c>
      <c r="D7" s="173">
        <f>IFERROR(VLOOKUP(C7,Seznamy!$F$13:$H$18,2,0),"")</f>
        <v>44805</v>
      </c>
      <c r="E7" s="205">
        <f>IFERROR(VLOOKUP(C7,Seznamy!$F$13:$H$18,3,0),"")</f>
        <v>45169</v>
      </c>
      <c r="F7" s="1191"/>
      <c r="J7" s="1189"/>
    </row>
    <row r="8" spans="1:11" ht="34.5" customHeight="1" thickBot="1">
      <c r="B8" s="1192" t="s">
        <v>238</v>
      </c>
      <c r="C8" s="1193" t="s">
        <v>239</v>
      </c>
      <c r="D8" s="1194" t="s">
        <v>240</v>
      </c>
      <c r="E8" s="1152" t="s">
        <v>241</v>
      </c>
      <c r="F8" s="1152" t="s">
        <v>30</v>
      </c>
      <c r="H8" s="1195"/>
      <c r="I8" s="1195"/>
      <c r="J8" s="1196"/>
      <c r="K8" s="1196"/>
    </row>
    <row r="9" spans="1:11" ht="30" customHeight="1">
      <c r="B9" s="707" t="s">
        <v>384</v>
      </c>
      <c r="C9" s="834" t="s">
        <v>2853</v>
      </c>
      <c r="D9" s="835" t="s">
        <v>425</v>
      </c>
      <c r="E9" s="836">
        <v>1</v>
      </c>
      <c r="F9" s="837"/>
      <c r="H9" s="1197"/>
      <c r="I9" s="151"/>
      <c r="J9" s="1198"/>
      <c r="K9" s="1199"/>
    </row>
    <row r="10" spans="1:11" ht="30" customHeight="1">
      <c r="B10" s="838" t="s">
        <v>384</v>
      </c>
      <c r="C10" s="839" t="s">
        <v>2854</v>
      </c>
      <c r="D10" s="840" t="s">
        <v>425</v>
      </c>
      <c r="E10" s="841">
        <v>1</v>
      </c>
      <c r="F10" s="842"/>
      <c r="H10" s="1197"/>
      <c r="I10" s="151"/>
      <c r="J10" s="1198"/>
      <c r="K10" s="1199"/>
    </row>
    <row r="11" spans="1:11" ht="30" customHeight="1">
      <c r="B11" s="838"/>
      <c r="C11" s="839"/>
      <c r="D11" s="840"/>
      <c r="E11" s="841"/>
      <c r="F11" s="842"/>
      <c r="H11" s="1197"/>
      <c r="I11" s="151"/>
      <c r="J11" s="1198"/>
      <c r="K11" s="1199"/>
    </row>
    <row r="12" spans="1:11" ht="30" customHeight="1">
      <c r="B12" s="838"/>
      <c r="C12" s="839"/>
      <c r="D12" s="840"/>
      <c r="E12" s="841"/>
      <c r="F12" s="842"/>
      <c r="H12" s="1200"/>
      <c r="I12" s="1200"/>
      <c r="J12" s="1200"/>
      <c r="K12" s="1200"/>
    </row>
    <row r="13" spans="1:11" ht="30" customHeight="1">
      <c r="B13" s="838"/>
      <c r="C13" s="839"/>
      <c r="D13" s="840"/>
      <c r="E13" s="841"/>
      <c r="F13" s="843"/>
    </row>
    <row r="14" spans="1:11" ht="30" customHeight="1">
      <c r="B14" s="838"/>
      <c r="C14" s="839"/>
      <c r="D14" s="840"/>
      <c r="E14" s="841"/>
      <c r="F14" s="844"/>
    </row>
    <row r="15" spans="1:11" ht="30" customHeight="1">
      <c r="B15" s="838"/>
      <c r="C15" s="839"/>
      <c r="D15" s="840"/>
      <c r="E15" s="841"/>
      <c r="F15" s="845"/>
    </row>
    <row r="16" spans="1:11" ht="30" customHeight="1">
      <c r="B16" s="838"/>
      <c r="C16" s="839"/>
      <c r="D16" s="840"/>
      <c r="E16" s="841"/>
      <c r="F16" s="845"/>
    </row>
    <row r="17" spans="2:6" ht="30" customHeight="1">
      <c r="B17" s="838"/>
      <c r="C17" s="839"/>
      <c r="D17" s="840"/>
      <c r="E17" s="841"/>
      <c r="F17" s="845"/>
    </row>
    <row r="18" spans="2:6" ht="30" customHeight="1">
      <c r="B18" s="838"/>
      <c r="C18" s="839"/>
      <c r="D18" s="840"/>
      <c r="E18" s="841"/>
      <c r="F18" s="845"/>
    </row>
    <row r="19" spans="2:6" ht="30" customHeight="1">
      <c r="B19" s="838"/>
      <c r="C19" s="839"/>
      <c r="D19" s="840"/>
      <c r="E19" s="841"/>
      <c r="F19" s="845"/>
    </row>
    <row r="20" spans="2:6" ht="30" customHeight="1">
      <c r="B20" s="838"/>
      <c r="C20" s="839"/>
      <c r="D20" s="840"/>
      <c r="E20" s="841"/>
      <c r="F20" s="845"/>
    </row>
    <row r="21" spans="2:6" ht="30" customHeight="1">
      <c r="B21" s="838"/>
      <c r="C21" s="839"/>
      <c r="D21" s="840"/>
      <c r="E21" s="841"/>
      <c r="F21" s="845"/>
    </row>
    <row r="22" spans="2:6" ht="30" customHeight="1">
      <c r="B22" s="838"/>
      <c r="C22" s="839"/>
      <c r="D22" s="840"/>
      <c r="E22" s="841"/>
      <c r="F22" s="845"/>
    </row>
    <row r="23" spans="2:6" ht="30" customHeight="1">
      <c r="B23" s="838"/>
      <c r="C23" s="839"/>
      <c r="D23" s="840"/>
      <c r="E23" s="841"/>
      <c r="F23" s="845"/>
    </row>
    <row r="24" spans="2:6" ht="30" customHeight="1">
      <c r="B24" s="838"/>
      <c r="C24" s="839"/>
      <c r="D24" s="840"/>
      <c r="E24" s="841"/>
      <c r="F24" s="845"/>
    </row>
    <row r="25" spans="2:6" ht="30" customHeight="1">
      <c r="B25" s="838"/>
      <c r="C25" s="839"/>
      <c r="D25" s="840"/>
      <c r="E25" s="841"/>
      <c r="F25" s="845"/>
    </row>
    <row r="26" spans="2:6" ht="30" customHeight="1">
      <c r="B26" s="838"/>
      <c r="C26" s="839"/>
      <c r="D26" s="840"/>
      <c r="E26" s="841"/>
      <c r="F26" s="845"/>
    </row>
    <row r="27" spans="2:6" ht="30" customHeight="1">
      <c r="B27" s="838"/>
      <c r="C27" s="839"/>
      <c r="D27" s="840"/>
      <c r="E27" s="841"/>
      <c r="F27" s="845"/>
    </row>
    <row r="28" spans="2:6" ht="30" customHeight="1">
      <c r="B28" s="838"/>
      <c r="C28" s="839"/>
      <c r="D28" s="840"/>
      <c r="E28" s="841"/>
      <c r="F28" s="845"/>
    </row>
    <row r="29" spans="2:6" ht="30" customHeight="1">
      <c r="B29" s="838"/>
      <c r="C29" s="839"/>
      <c r="D29" s="840"/>
      <c r="E29" s="841"/>
      <c r="F29" s="845"/>
    </row>
    <row r="30" spans="2:6" ht="30" customHeight="1">
      <c r="B30" s="838"/>
      <c r="C30" s="839"/>
      <c r="D30" s="840"/>
      <c r="E30" s="841"/>
      <c r="F30" s="845"/>
    </row>
    <row r="31" spans="2:6" ht="30" customHeight="1">
      <c r="B31" s="838"/>
      <c r="C31" s="839"/>
      <c r="D31" s="840"/>
      <c r="E31" s="841"/>
      <c r="F31" s="845"/>
    </row>
    <row r="32" spans="2:6" ht="30" customHeight="1">
      <c r="B32" s="838"/>
      <c r="C32" s="839"/>
      <c r="D32" s="840"/>
      <c r="E32" s="841"/>
      <c r="F32" s="845"/>
    </row>
    <row r="33" spans="2:6" ht="30" customHeight="1">
      <c r="B33" s="838"/>
      <c r="C33" s="839"/>
      <c r="D33" s="840"/>
      <c r="E33" s="841"/>
      <c r="F33" s="845"/>
    </row>
    <row r="34" spans="2:6" ht="30" customHeight="1">
      <c r="B34" s="838"/>
      <c r="C34" s="839"/>
      <c r="D34" s="840"/>
      <c r="E34" s="841"/>
      <c r="F34" s="845"/>
    </row>
    <row r="35" spans="2:6" ht="30" customHeight="1">
      <c r="B35" s="838"/>
      <c r="C35" s="839"/>
      <c r="D35" s="840"/>
      <c r="E35" s="841"/>
      <c r="F35" s="845"/>
    </row>
    <row r="36" spans="2:6" ht="30" customHeight="1">
      <c r="B36" s="838"/>
      <c r="C36" s="839"/>
      <c r="D36" s="840"/>
      <c r="E36" s="841"/>
      <c r="F36" s="845"/>
    </row>
    <row r="37" spans="2:6" ht="30" customHeight="1">
      <c r="B37" s="838"/>
      <c r="C37" s="839"/>
      <c r="D37" s="840"/>
      <c r="E37" s="841"/>
      <c r="F37" s="845"/>
    </row>
    <row r="38" spans="2:6" ht="30" customHeight="1">
      <c r="B38" s="838"/>
      <c r="C38" s="839"/>
      <c r="D38" s="840"/>
      <c r="E38" s="841"/>
      <c r="F38" s="845"/>
    </row>
    <row r="39" spans="2:6" ht="30" customHeight="1">
      <c r="B39" s="838"/>
      <c r="C39" s="839"/>
      <c r="D39" s="840"/>
      <c r="E39" s="841"/>
      <c r="F39" s="845"/>
    </row>
    <row r="40" spans="2:6" ht="30" customHeight="1">
      <c r="B40" s="838"/>
      <c r="C40" s="839"/>
      <c r="D40" s="840"/>
      <c r="E40" s="841"/>
      <c r="F40" s="845"/>
    </row>
    <row r="41" spans="2:6" ht="30" customHeight="1">
      <c r="B41" s="838"/>
      <c r="C41" s="839"/>
      <c r="D41" s="840"/>
      <c r="E41" s="841"/>
      <c r="F41" s="845"/>
    </row>
    <row r="42" spans="2:6" ht="30" customHeight="1">
      <c r="B42" s="838"/>
      <c r="C42" s="839"/>
      <c r="D42" s="840"/>
      <c r="E42" s="841"/>
      <c r="F42" s="845"/>
    </row>
    <row r="43" spans="2:6" ht="30" customHeight="1">
      <c r="B43" s="838"/>
      <c r="C43" s="839"/>
      <c r="D43" s="840"/>
      <c r="E43" s="841"/>
      <c r="F43" s="845"/>
    </row>
    <row r="44" spans="2:6" ht="30" customHeight="1">
      <c r="B44" s="838"/>
      <c r="C44" s="839"/>
      <c r="D44" s="840"/>
      <c r="E44" s="841"/>
      <c r="F44" s="845"/>
    </row>
    <row r="45" spans="2:6" ht="30" customHeight="1">
      <c r="B45" s="838"/>
      <c r="C45" s="839"/>
      <c r="D45" s="840"/>
      <c r="E45" s="841"/>
      <c r="F45" s="845"/>
    </row>
    <row r="46" spans="2:6" ht="30" customHeight="1">
      <c r="B46" s="838"/>
      <c r="C46" s="839"/>
      <c r="D46" s="840"/>
      <c r="E46" s="841"/>
      <c r="F46" s="845"/>
    </row>
    <row r="47" spans="2:6" ht="30" customHeight="1">
      <c r="B47" s="838"/>
      <c r="C47" s="839"/>
      <c r="D47" s="840"/>
      <c r="E47" s="841"/>
      <c r="F47" s="845"/>
    </row>
    <row r="48" spans="2:6" ht="30" customHeight="1">
      <c r="B48" s="838"/>
      <c r="C48" s="839"/>
      <c r="D48" s="840"/>
      <c r="E48" s="841"/>
      <c r="F48" s="845"/>
    </row>
    <row r="49" spans="2:6" ht="30" customHeight="1">
      <c r="B49" s="838"/>
      <c r="C49" s="839"/>
      <c r="D49" s="840"/>
      <c r="E49" s="841"/>
      <c r="F49" s="845"/>
    </row>
    <row r="50" spans="2:6" ht="30" customHeight="1">
      <c r="B50" s="838"/>
      <c r="C50" s="839"/>
      <c r="D50" s="840"/>
      <c r="E50" s="841"/>
      <c r="F50" s="845"/>
    </row>
    <row r="51" spans="2:6" ht="30" customHeight="1">
      <c r="B51" s="838"/>
      <c r="C51" s="839"/>
      <c r="D51" s="840"/>
      <c r="E51" s="841"/>
      <c r="F51" s="845"/>
    </row>
    <row r="52" spans="2:6" ht="30" customHeight="1">
      <c r="B52" s="838"/>
      <c r="C52" s="839"/>
      <c r="D52" s="840"/>
      <c r="E52" s="841"/>
      <c r="F52" s="845"/>
    </row>
    <row r="53" spans="2:6" ht="30" customHeight="1">
      <c r="B53" s="838"/>
      <c r="C53" s="839"/>
      <c r="D53" s="840"/>
      <c r="E53" s="841"/>
      <c r="F53" s="845"/>
    </row>
    <row r="54" spans="2:6" ht="30" customHeight="1">
      <c r="B54" s="838"/>
      <c r="C54" s="839"/>
      <c r="D54" s="840"/>
      <c r="E54" s="841"/>
      <c r="F54" s="845"/>
    </row>
    <row r="55" spans="2:6" ht="30" customHeight="1">
      <c r="B55" s="838"/>
      <c r="C55" s="839"/>
      <c r="D55" s="840"/>
      <c r="E55" s="841"/>
      <c r="F55" s="845"/>
    </row>
    <row r="56" spans="2:6" ht="30" customHeight="1">
      <c r="B56" s="838"/>
      <c r="C56" s="839"/>
      <c r="D56" s="840"/>
      <c r="E56" s="841"/>
      <c r="F56" s="845"/>
    </row>
    <row r="57" spans="2:6" ht="30" customHeight="1">
      <c r="B57" s="838"/>
      <c r="C57" s="839"/>
      <c r="D57" s="840"/>
      <c r="E57" s="841"/>
      <c r="F57" s="845"/>
    </row>
    <row r="58" spans="2:6" ht="30" customHeight="1" thickBot="1">
      <c r="B58" s="838"/>
      <c r="C58" s="839"/>
      <c r="D58" s="840"/>
      <c r="E58" s="841"/>
      <c r="F58" s="846"/>
    </row>
    <row r="59" spans="2:6" ht="19.5" hidden="1" customHeight="1" thickBot="1">
      <c r="B59" s="1201"/>
      <c r="C59" s="1202"/>
      <c r="D59" s="1203"/>
      <c r="E59" s="1204"/>
      <c r="F59" s="1205"/>
    </row>
    <row r="60" spans="2:6" ht="27.75" customHeight="1" thickTop="1" thickBot="1">
      <c r="B60" s="1169" t="s">
        <v>242</v>
      </c>
      <c r="C60" s="1206"/>
      <c r="D60" s="1207">
        <f>COUNTA(D9:D59)</f>
        <v>2</v>
      </c>
      <c r="E60" s="1208">
        <f>IFERROR(AVERAGE(E9:E59),"")</f>
        <v>1</v>
      </c>
      <c r="F60" s="1209"/>
    </row>
    <row r="61" spans="2:6" ht="15">
      <c r="E61" s="1210"/>
    </row>
    <row r="62" spans="2:6" s="1211" customFormat="1">
      <c r="B62" s="488" t="s">
        <v>31</v>
      </c>
    </row>
    <row r="63" spans="2:6" ht="15">
      <c r="B63" s="252"/>
    </row>
  </sheetData>
  <protectedRanges>
    <protectedRange sqref="B9:E58" name="Oblast1"/>
    <protectedRange sqref="D1 B2:B3" name="Oblast3"/>
    <protectedRange sqref="B1" name="RED IZO"/>
    <protectedRange sqref="C7" name="školní rok_2_1_3"/>
  </protectedRanges>
  <dataValidations xWindow="1609" yWindow="687" count="15">
    <dataValidation allowBlank="1" showInputMessage="1" showErrorMessage="1" promptTitle="Uveďte název akce" prompt="v rámci celoživotního vzdělávání." sqref="B59"/>
    <dataValidation type="whole" errorStyle="warning" allowBlank="1" showInputMessage="1" showErrorMessage="1" errorTitle="Počet účastníků = celé číslo" error="Nastavené rozmezí 1 - 1000._x000a_Překontrolujte Vámi uvedený počet, zda odpovídá skutečnému počtu účastníků, kteří nespadají do řad žáků základní a středních škol." promptTitle="Počet účastníků akce:" prompt="Uveďte počet účastníků, kteří se konkrétní vámi uvedené akce zúčastnili. _x000a_Nejedná se o žáky základních a středních škol." sqref="E59">
      <formula1>1</formula1>
      <formula2>1000</formula2>
    </dataValidation>
    <dataValidation allowBlank="1" showInputMessage="1" showErrorMessage="1" promptTitle="Přesnější popis akce" prompt="Uveďte přesnější popis akce s konkrétnějším časovým rozsahem akce v rámci celoživotního vzdělávání." sqref="C59"/>
    <dataValidation type="textLength" operator="equal" allowBlank="1" showInputMessage="1" showErrorMessage="1" errorTitle="Zde je zadán VZOREC" error="Zde je zadán VZOREC_x000a_NIC nevpisovat!!!" sqref="K12 E4:E5 I12 H9:K11">
      <formula1>0</formula1>
    </dataValidation>
    <dataValidation allowBlank="1" showInputMessage="1" showErrorMessage="1" promptTitle="Vyplňte." prompt="Název akce CŽV." sqref="C9:C58"/>
    <dataValidation type="textLength" operator="equal" allowBlank="1" showInputMessage="1" showErrorMessage="1" errorTitle="Nic nevpisovat!" promptTitle="Nic nevpisovat:" prompt="Buňky se vyplňují automaticky." sqref="A4:B5 C3:C5 B3 A1:D2">
      <formula1>0</formula1>
    </dataValidation>
    <dataValidation type="whole" operator="greaterThanOrEqual" allowBlank="1" showInputMessage="1" showErrorMessage="1" errorTitle="Zadejte celé číslo." error="Zadaná hodnota musí být celé číslo." promptTitle="Vyplňte:" prompt="počet účastníků dané akce CŽV. _x000a_V případě dlouhodobé akce  nebo celoroční akce uveďte počet účastníků, kteří se na akci přihlásili. Každý účastník (fyzická osoba) by měl být pro danou akci započten pouze 1x." sqref="E10:E58 E9">
      <formula1>0</formula1>
    </dataValidation>
    <dataValidation allowBlank="1" showInputMessage="1" showErrorMessage="1" promptTitle="Nevplňujte." prompt="Buňky se automaticky vyplňují po vyplnění sledovaného školního roku v listu ID.ORG." sqref="C7:E7"/>
    <dataValidation type="textLength" operator="equal" allowBlank="1" showInputMessage="1" showErrorMessage="1" errorTitle="Zde je zadán VZOREC" error="Zde je zadán VZOREC_x000a_NIC nevpisovat!!!" promptTitle="Nevyplňujte!" prompt="Jedná se o buňku, která obsahuje vzorec." sqref="D60:E60">
      <formula1>0</formula1>
    </dataValidation>
    <dataValidation operator="equal" allowBlank="1" showInputMessage="1" showErrorMessage="1" errorTitle="Nic nevpisovat!" promptTitle="Nic nevpisovat:" prompt="Buňky se vyplňují automaticky." sqref="E2"/>
    <dataValidation operator="equal" allowBlank="1" showErrorMessage="1" errorTitle="Nic nevpisovat!" promptTitle="Nic nevpisovat:" prompt="Buňky se vyplňují automaticky po výběru RED IZO." sqref="E2"/>
    <dataValidation allowBlank="1" showInputMessage="1" showErrorMessage="1" promptTitle="Typ akce CŽV:" prompt="akce CŽV vyberte z nabídky v roletce." sqref="B8"/>
    <dataValidation allowBlank="1" showInputMessage="1" showErrorMessage="1" promptTitle="Název akce CŽV:" prompt="vypište celý název akce._x000a_Pokud možno nepoužívejte zkratky - jsou-li součástí názvu, vysvětlete je v legendě pod tabulkou." sqref="C8"/>
    <dataValidation allowBlank="1" showInputMessage="1" showErrorMessage="1" promptTitle="Rozsah akce:" prompt="specifikujte časový rozsah akce._x000a_Vyberte jednu z možnstí z nabídky v roletce." sqref="D8"/>
    <dataValidation allowBlank="1" showInputMessage="1" showErrorMessage="1" promptTitle="Do poznámky" prompt="uveďte jakoukoli důležitou informaci, kterou nebylo možno uvést jinde v tabulce. Zde je také možné vepisovat datum (data) realizace akce, má-li tento údaj pro školu význam." sqref="F9:F58"/>
  </dataValidations>
  <pageMargins left="0" right="0" top="0" bottom="0" header="0.31496062992125984" footer="0.31496062992125984"/>
  <pageSetup paperSize="9" scale="50" fitToHeight="2" orientation="portrait" r:id="rId1"/>
  <headerFooter>
    <oddFooter>&amp;L&amp;1#&amp;"Calibri"&amp;9&amp;K000000Klasifikace informací: Neveřejné</oddFooter>
  </headerFooter>
  <extLst>
    <ext xmlns:x14="http://schemas.microsoft.com/office/spreadsheetml/2009/9/main" uri="{CCE6A557-97BC-4b89-ADB6-D9C93CAAB3DF}">
      <x14:dataValidations xmlns:xm="http://schemas.microsoft.com/office/excel/2006/main" xWindow="1609" yWindow="687" count="3">
        <x14:dataValidation type="list" operator="equal" allowBlank="1" showInputMessage="1" showErrorMessage="1" errorTitle="Vyberte z nabídky" promptTitle="Výběr příslušného rozsahu akce:" prompt="Vyberte jednu možnost z nabídky._x000a_">
          <x14:formula1>
            <xm:f>Seznamy!$B$28:$B$30</xm:f>
          </x14:formula1>
          <xm:sqref>D59</xm:sqref>
        </x14:dataValidation>
        <x14:dataValidation type="list" operator="equal" allowBlank="1" showInputMessage="1" showErrorMessage="1" errorTitle="Vyberte z nabídky" promptTitle="Vyberte z roletky:" prompt="vyberte jednu možnost z nabídky._x000a_Jednorázová - akce se realizuje 1x za šk. rok._x000a_Dlouhodobá - akce, kterou škola realizuje po určitou část šk. roku, ale nejedná se o celoroční kontinuální akci. _x000a_Celoroční - akce, která probíhá po celé období školního roku.">
          <x14:formula1>
            <xm:f>Seznamy!$B$28:$B$30</xm:f>
          </x14:formula1>
          <xm:sqref>D10:D58 D9</xm:sqref>
        </x14:dataValidation>
        <x14:dataValidation type="list" allowBlank="1" showInputMessage="1" showErrorMessage="1" errorTitle="Vyberte z nabídky" promptTitle="Vyberte z roletky." prompt="Typ akce CŽV.">
          <x14:formula1>
            <xm:f>Seznamy!$L$14:$L$24</xm:f>
          </x14:formula1>
          <xm:sqref>B9:B58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92D050"/>
    <pageSetUpPr fitToPage="1"/>
  </sheetPr>
  <dimension ref="A1:R32"/>
  <sheetViews>
    <sheetView showGridLines="0" showZeros="0" topLeftCell="B19" zoomScale="115" zoomScaleNormal="115" workbookViewId="0">
      <selection activeCell="F15" sqref="F15"/>
    </sheetView>
  </sheetViews>
  <sheetFormatPr defaultColWidth="9.140625" defaultRowHeight="14.25"/>
  <cols>
    <col min="1" max="1" width="11.5703125" style="150" hidden="1" customWidth="1"/>
    <col min="2" max="2" width="30.42578125" style="150" customWidth="1"/>
    <col min="3" max="3" width="20.140625" style="150" customWidth="1"/>
    <col min="4" max="4" width="15.5703125" style="150" customWidth="1"/>
    <col min="5" max="10" width="12.5703125" style="150" customWidth="1"/>
    <col min="11" max="15" width="12.5703125" style="151" customWidth="1"/>
    <col min="16" max="16" width="19.42578125" style="1056" customWidth="1"/>
    <col min="17" max="17" width="30.5703125" style="150" customWidth="1"/>
    <col min="18" max="18" width="9.140625" style="150" customWidth="1"/>
    <col min="19" max="16384" width="9.140625" style="150"/>
  </cols>
  <sheetData>
    <row r="1" spans="1:18" ht="20.100000000000001" customHeight="1">
      <c r="A1" s="171" t="s">
        <v>1</v>
      </c>
      <c r="B1" s="162">
        <f>ID.ORG!C2</f>
        <v>600016684</v>
      </c>
      <c r="C1" s="163" t="s">
        <v>2</v>
      </c>
      <c r="D1" s="164">
        <f>IFERROR(ID.ORG!E2,"")</f>
        <v>62331582</v>
      </c>
      <c r="H1" s="155"/>
      <c r="I1" s="165"/>
      <c r="J1" s="165"/>
    </row>
    <row r="2" spans="1:18" ht="39.950000000000003" customHeight="1">
      <c r="A2" s="172" t="s">
        <v>3</v>
      </c>
      <c r="B2" s="169" t="str">
        <f>IFERROR(ID.ORG!C3,"")</f>
        <v>Gymnázium, Havířov-Podlesí, příspěvková organizace</v>
      </c>
      <c r="C2" s="166"/>
      <c r="D2" s="166"/>
      <c r="E2" s="154"/>
      <c r="F2" s="154"/>
      <c r="G2" s="154"/>
      <c r="H2" s="991"/>
      <c r="I2" s="154"/>
      <c r="J2" s="154"/>
      <c r="K2" s="152"/>
      <c r="L2" s="152"/>
      <c r="M2" s="152"/>
      <c r="N2" s="152"/>
      <c r="O2" s="152"/>
      <c r="P2" s="152"/>
      <c r="Q2" s="152"/>
    </row>
    <row r="3" spans="1:18" ht="20.100000000000001" customHeight="1">
      <c r="A3" s="1126"/>
      <c r="B3" s="243">
        <f>IFERROR(ID.ORG!C4,"")</f>
        <v>0</v>
      </c>
      <c r="C3" s="244"/>
      <c r="D3" s="188"/>
      <c r="E3" s="154"/>
      <c r="F3" s="154"/>
      <c r="G3" s="154"/>
      <c r="H3" s="167"/>
      <c r="I3" s="154"/>
      <c r="J3" s="154"/>
      <c r="K3" s="154"/>
      <c r="L3" s="154"/>
      <c r="P3" s="151"/>
      <c r="Q3" s="151"/>
      <c r="R3" s="1056"/>
    </row>
    <row r="4" spans="1:18" ht="20.100000000000001" customHeight="1">
      <c r="A4" s="483" t="s">
        <v>4</v>
      </c>
      <c r="B4" s="243">
        <f>IFERROR(ID.ORG!D4,"")</f>
        <v>0</v>
      </c>
      <c r="C4" s="244"/>
      <c r="D4" s="188"/>
      <c r="E4" s="154"/>
      <c r="F4" s="154"/>
      <c r="G4" s="154"/>
      <c r="H4" s="1212"/>
      <c r="I4" s="154"/>
      <c r="J4" s="154"/>
      <c r="K4" s="154"/>
      <c r="L4" s="154"/>
      <c r="P4" s="151"/>
      <c r="Q4" s="151"/>
      <c r="R4" s="1056"/>
    </row>
    <row r="5" spans="1:18" ht="20.100000000000001" customHeight="1">
      <c r="A5" s="483"/>
      <c r="B5" s="243">
        <f>IFERROR(ID.ORG!E4,"")</f>
        <v>0</v>
      </c>
      <c r="C5" s="244"/>
      <c r="D5" s="188"/>
      <c r="E5" s="154"/>
      <c r="F5" s="154"/>
      <c r="G5" s="154"/>
      <c r="H5" s="1212"/>
      <c r="I5" s="154"/>
      <c r="J5" s="154"/>
      <c r="K5" s="154"/>
      <c r="L5" s="154"/>
      <c r="P5" s="151"/>
      <c r="Q5" s="151"/>
      <c r="R5" s="1056"/>
    </row>
    <row r="6" spans="1:18" ht="39.950000000000003" customHeight="1" thickBot="1">
      <c r="B6" s="958" t="s">
        <v>24</v>
      </c>
      <c r="H6" s="157"/>
      <c r="N6" s="213"/>
    </row>
    <row r="7" spans="1:18" ht="39.950000000000003" customHeight="1" thickBot="1">
      <c r="B7" s="1072"/>
      <c r="C7" s="1130"/>
      <c r="D7" s="1130"/>
      <c r="E7" s="1130"/>
      <c r="F7" s="1130"/>
      <c r="G7" s="1130"/>
      <c r="H7" s="1130"/>
      <c r="I7" s="995"/>
      <c r="J7" s="995"/>
      <c r="K7" s="995"/>
      <c r="L7" s="1213"/>
      <c r="M7" s="1213"/>
      <c r="N7" s="1214" t="s">
        <v>5</v>
      </c>
      <c r="O7" s="191" t="str">
        <f>ID.ORG!C5</f>
        <v>2022/2023</v>
      </c>
      <c r="P7" s="1215">
        <f>IFERROR(VLOOKUP($O$7,Seznamy!$F$13:$H$18,2,0),"")</f>
        <v>44805</v>
      </c>
      <c r="Q7" s="205">
        <f>IFERROR(VLOOKUP($O$7,Seznamy!$F$13:$H$18,3,0),"")</f>
        <v>45169</v>
      </c>
      <c r="R7" s="1216"/>
    </row>
    <row r="8" spans="1:18" ht="43.5" customHeight="1" thickBot="1">
      <c r="B8" s="1217"/>
      <c r="C8" s="1218"/>
      <c r="D8" s="1219"/>
      <c r="E8" s="1220"/>
      <c r="F8" s="1220"/>
      <c r="G8" s="1220"/>
      <c r="H8" s="194"/>
      <c r="I8" s="1018"/>
      <c r="J8" s="1221" t="s">
        <v>243</v>
      </c>
      <c r="K8" s="1018"/>
      <c r="L8" s="1222"/>
      <c r="M8" s="1222"/>
      <c r="N8" s="1222"/>
      <c r="O8" s="1223"/>
      <c r="P8" s="1224"/>
      <c r="Q8" s="1225"/>
      <c r="R8" s="157"/>
    </row>
    <row r="9" spans="1:18" ht="94.5" customHeight="1" thickBot="1">
      <c r="B9" s="1226" t="s">
        <v>244</v>
      </c>
      <c r="C9" s="1227" t="s">
        <v>245</v>
      </c>
      <c r="D9" s="1228" t="s">
        <v>246</v>
      </c>
      <c r="E9" s="1229" t="s">
        <v>247</v>
      </c>
      <c r="F9" s="1229" t="s">
        <v>248</v>
      </c>
      <c r="G9" s="1229" t="s">
        <v>249</v>
      </c>
      <c r="H9" s="1229" t="s">
        <v>250</v>
      </c>
      <c r="I9" s="1229" t="s">
        <v>251</v>
      </c>
      <c r="J9" s="1230" t="s">
        <v>252</v>
      </c>
      <c r="K9" s="1425" t="s">
        <v>253</v>
      </c>
      <c r="L9" s="1426" t="s">
        <v>254</v>
      </c>
      <c r="M9" s="1426" t="s">
        <v>255</v>
      </c>
      <c r="N9" s="1427" t="s">
        <v>256</v>
      </c>
      <c r="O9" s="1231" t="s">
        <v>257</v>
      </c>
      <c r="P9" s="1242" t="s">
        <v>258</v>
      </c>
      <c r="Q9" s="1232" t="s">
        <v>30</v>
      </c>
      <c r="R9" s="157"/>
    </row>
    <row r="10" spans="1:18" ht="30" customHeight="1">
      <c r="A10" s="1233">
        <v>1</v>
      </c>
      <c r="B10" s="847" t="s">
        <v>2859</v>
      </c>
      <c r="C10" s="817" t="s">
        <v>479</v>
      </c>
      <c r="D10" s="1529"/>
      <c r="E10" s="1530"/>
      <c r="F10" s="1530" t="s">
        <v>259</v>
      </c>
      <c r="G10" s="1530"/>
      <c r="H10" s="1530"/>
      <c r="I10" s="1530"/>
      <c r="J10" s="598"/>
      <c r="K10" s="659"/>
      <c r="L10" s="816"/>
      <c r="M10" s="816"/>
      <c r="N10" s="798"/>
      <c r="O10" s="848"/>
      <c r="P10" s="849"/>
      <c r="Q10" s="874"/>
      <c r="R10" s="161"/>
    </row>
    <row r="11" spans="1:18" ht="30" customHeight="1">
      <c r="A11" s="1233">
        <v>2</v>
      </c>
      <c r="B11" s="850" t="s">
        <v>2858</v>
      </c>
      <c r="C11" s="331" t="s">
        <v>479</v>
      </c>
      <c r="D11" s="851"/>
      <c r="E11" s="816"/>
      <c r="F11" s="816" t="s">
        <v>259</v>
      </c>
      <c r="G11" s="816"/>
      <c r="H11" s="816"/>
      <c r="I11" s="816"/>
      <c r="J11" s="598"/>
      <c r="K11" s="329"/>
      <c r="L11" s="330"/>
      <c r="M11" s="330"/>
      <c r="N11" s="710"/>
      <c r="O11" s="852"/>
      <c r="P11" s="853"/>
      <c r="Q11" s="875"/>
      <c r="R11" s="1234"/>
    </row>
    <row r="12" spans="1:18" ht="30" customHeight="1">
      <c r="A12" s="1233">
        <v>3</v>
      </c>
      <c r="B12" s="850" t="s">
        <v>2860</v>
      </c>
      <c r="C12" s="331" t="s">
        <v>479</v>
      </c>
      <c r="D12" s="851"/>
      <c r="E12" s="330"/>
      <c r="F12" s="330" t="s">
        <v>259</v>
      </c>
      <c r="G12" s="330"/>
      <c r="H12" s="330"/>
      <c r="I12" s="330"/>
      <c r="J12" s="331"/>
      <c r="K12" s="329"/>
      <c r="L12" s="330"/>
      <c r="M12" s="330"/>
      <c r="N12" s="710"/>
      <c r="O12" s="852"/>
      <c r="P12" s="853"/>
      <c r="Q12" s="876"/>
      <c r="R12" s="1234"/>
    </row>
    <row r="13" spans="1:18" ht="30" customHeight="1">
      <c r="A13" s="1233">
        <v>4</v>
      </c>
      <c r="B13" s="850" t="s">
        <v>2794</v>
      </c>
      <c r="C13" s="331" t="s">
        <v>467</v>
      </c>
      <c r="D13" s="851"/>
      <c r="E13" s="330"/>
      <c r="F13" s="330" t="s">
        <v>259</v>
      </c>
      <c r="G13" s="330"/>
      <c r="H13" s="330"/>
      <c r="I13" s="330"/>
      <c r="J13" s="331"/>
      <c r="K13" s="329"/>
      <c r="L13" s="330"/>
      <c r="M13" s="330"/>
      <c r="N13" s="710"/>
      <c r="O13" s="852"/>
      <c r="P13" s="853"/>
      <c r="Q13" s="876"/>
      <c r="R13" s="155"/>
    </row>
    <row r="14" spans="1:18" ht="30" customHeight="1">
      <c r="A14" s="1233">
        <v>5</v>
      </c>
      <c r="B14" s="850" t="s">
        <v>2856</v>
      </c>
      <c r="C14" s="331" t="s">
        <v>482</v>
      </c>
      <c r="D14" s="851"/>
      <c r="E14" s="330"/>
      <c r="F14" s="330" t="s">
        <v>259</v>
      </c>
      <c r="G14" s="330"/>
      <c r="H14" s="330"/>
      <c r="I14" s="330"/>
      <c r="J14" s="331"/>
      <c r="K14" s="329"/>
      <c r="L14" s="330"/>
      <c r="M14" s="330"/>
      <c r="N14" s="710"/>
      <c r="O14" s="852"/>
      <c r="P14" s="853"/>
      <c r="Q14" s="876"/>
      <c r="R14" s="1235"/>
    </row>
    <row r="15" spans="1:18" ht="30" customHeight="1">
      <c r="A15" s="1233">
        <v>6</v>
      </c>
      <c r="B15" s="850" t="s">
        <v>2857</v>
      </c>
      <c r="C15" s="331" t="s">
        <v>484</v>
      </c>
      <c r="D15" s="851"/>
      <c r="E15" s="330"/>
      <c r="F15" s="330" t="s">
        <v>259</v>
      </c>
      <c r="G15" s="330"/>
      <c r="H15" s="330"/>
      <c r="I15" s="330" t="s">
        <v>259</v>
      </c>
      <c r="J15" s="331"/>
      <c r="K15" s="329"/>
      <c r="L15" s="330"/>
      <c r="M15" s="330"/>
      <c r="N15" s="710"/>
      <c r="O15" s="852"/>
      <c r="P15" s="853"/>
      <c r="Q15" s="876"/>
      <c r="R15" s="157"/>
    </row>
    <row r="16" spans="1:18" ht="30" customHeight="1">
      <c r="A16" s="1233">
        <v>7</v>
      </c>
      <c r="B16" s="850" t="s">
        <v>2855</v>
      </c>
      <c r="C16" s="331" t="s">
        <v>484</v>
      </c>
      <c r="D16" s="851"/>
      <c r="E16" s="330"/>
      <c r="F16" s="330" t="s">
        <v>259</v>
      </c>
      <c r="G16" s="330"/>
      <c r="H16" s="330"/>
      <c r="I16" s="330"/>
      <c r="J16" s="331"/>
      <c r="K16" s="329"/>
      <c r="L16" s="330"/>
      <c r="M16" s="330"/>
      <c r="N16" s="710"/>
      <c r="O16" s="852"/>
      <c r="P16" s="853"/>
      <c r="Q16" s="876"/>
      <c r="R16" s="157"/>
    </row>
    <row r="17" spans="1:18" ht="30" customHeight="1">
      <c r="A17" s="1233">
        <v>8</v>
      </c>
      <c r="B17" s="850"/>
      <c r="C17" s="331"/>
      <c r="D17" s="851"/>
      <c r="E17" s="330"/>
      <c r="F17" s="330"/>
      <c r="G17" s="330"/>
      <c r="H17" s="330"/>
      <c r="I17" s="330"/>
      <c r="J17" s="331"/>
      <c r="K17" s="329"/>
      <c r="L17" s="330"/>
      <c r="M17" s="330"/>
      <c r="N17" s="710"/>
      <c r="O17" s="852"/>
      <c r="P17" s="853"/>
      <c r="Q17" s="876"/>
      <c r="R17" s="157"/>
    </row>
    <row r="18" spans="1:18" ht="30" customHeight="1">
      <c r="A18" s="1233">
        <v>9</v>
      </c>
      <c r="B18" s="850"/>
      <c r="C18" s="331"/>
      <c r="D18" s="851"/>
      <c r="E18" s="330"/>
      <c r="F18" s="330"/>
      <c r="G18" s="330"/>
      <c r="H18" s="330"/>
      <c r="I18" s="330"/>
      <c r="J18" s="331"/>
      <c r="K18" s="329"/>
      <c r="L18" s="330"/>
      <c r="M18" s="330"/>
      <c r="N18" s="710"/>
      <c r="O18" s="852"/>
      <c r="P18" s="853"/>
      <c r="Q18" s="876"/>
      <c r="R18" s="157"/>
    </row>
    <row r="19" spans="1:18" ht="30" customHeight="1">
      <c r="A19" s="1233">
        <v>10</v>
      </c>
      <c r="B19" s="850"/>
      <c r="C19" s="331"/>
      <c r="D19" s="851"/>
      <c r="E19" s="330"/>
      <c r="F19" s="330"/>
      <c r="G19" s="330"/>
      <c r="H19" s="330"/>
      <c r="I19" s="330"/>
      <c r="J19" s="331"/>
      <c r="K19" s="329"/>
      <c r="L19" s="330"/>
      <c r="M19" s="330"/>
      <c r="N19" s="710"/>
      <c r="O19" s="852"/>
      <c r="P19" s="853"/>
      <c r="Q19" s="876"/>
      <c r="R19" s="157"/>
    </row>
    <row r="20" spans="1:18" ht="30" customHeight="1">
      <c r="A20" s="1233">
        <v>11</v>
      </c>
      <c r="B20" s="850"/>
      <c r="C20" s="331"/>
      <c r="D20" s="851"/>
      <c r="E20" s="330"/>
      <c r="F20" s="330"/>
      <c r="G20" s="330"/>
      <c r="H20" s="330"/>
      <c r="I20" s="330"/>
      <c r="J20" s="331"/>
      <c r="K20" s="329"/>
      <c r="L20" s="330"/>
      <c r="M20" s="330"/>
      <c r="N20" s="710"/>
      <c r="O20" s="852"/>
      <c r="P20" s="853"/>
      <c r="Q20" s="876"/>
      <c r="R20" s="157"/>
    </row>
    <row r="21" spans="1:18" ht="30" customHeight="1">
      <c r="A21" s="1233">
        <v>12</v>
      </c>
      <c r="B21" s="850"/>
      <c r="C21" s="331"/>
      <c r="D21" s="851"/>
      <c r="E21" s="330"/>
      <c r="F21" s="330"/>
      <c r="G21" s="330"/>
      <c r="H21" s="330"/>
      <c r="I21" s="330"/>
      <c r="J21" s="331"/>
      <c r="K21" s="329"/>
      <c r="L21" s="330"/>
      <c r="M21" s="330"/>
      <c r="N21" s="710"/>
      <c r="O21" s="852"/>
      <c r="P21" s="853"/>
      <c r="Q21" s="876"/>
      <c r="R21" s="157"/>
    </row>
    <row r="22" spans="1:18" ht="30" customHeight="1">
      <c r="A22" s="1233">
        <v>13</v>
      </c>
      <c r="B22" s="850"/>
      <c r="C22" s="331"/>
      <c r="D22" s="851"/>
      <c r="E22" s="330"/>
      <c r="F22" s="330"/>
      <c r="G22" s="330"/>
      <c r="H22" s="330"/>
      <c r="I22" s="330"/>
      <c r="J22" s="331"/>
      <c r="K22" s="329"/>
      <c r="L22" s="330"/>
      <c r="M22" s="330"/>
      <c r="N22" s="710"/>
      <c r="O22" s="852"/>
      <c r="P22" s="853"/>
      <c r="Q22" s="876"/>
      <c r="R22" s="157"/>
    </row>
    <row r="23" spans="1:18" ht="30" customHeight="1">
      <c r="A23" s="1233">
        <v>14</v>
      </c>
      <c r="B23" s="850"/>
      <c r="C23" s="331"/>
      <c r="D23" s="851"/>
      <c r="E23" s="330"/>
      <c r="F23" s="330"/>
      <c r="G23" s="330"/>
      <c r="H23" s="330"/>
      <c r="I23" s="330"/>
      <c r="J23" s="331"/>
      <c r="K23" s="329"/>
      <c r="L23" s="330"/>
      <c r="M23" s="330"/>
      <c r="N23" s="710"/>
      <c r="O23" s="852"/>
      <c r="P23" s="853"/>
      <c r="Q23" s="876"/>
      <c r="R23" s="157"/>
    </row>
    <row r="24" spans="1:18" ht="30" customHeight="1">
      <c r="A24" s="1233">
        <v>15</v>
      </c>
      <c r="B24" s="850"/>
      <c r="C24" s="331"/>
      <c r="D24" s="851"/>
      <c r="E24" s="330"/>
      <c r="F24" s="330"/>
      <c r="G24" s="330"/>
      <c r="H24" s="330"/>
      <c r="I24" s="330"/>
      <c r="J24" s="331"/>
      <c r="K24" s="329"/>
      <c r="L24" s="330"/>
      <c r="M24" s="330"/>
      <c r="N24" s="710"/>
      <c r="O24" s="852"/>
      <c r="P24" s="853"/>
      <c r="Q24" s="876"/>
      <c r="R24" s="157"/>
    </row>
    <row r="25" spans="1:18" ht="30" customHeight="1">
      <c r="A25" s="1233">
        <v>16</v>
      </c>
      <c r="B25" s="850"/>
      <c r="C25" s="331"/>
      <c r="D25" s="851"/>
      <c r="E25" s="330"/>
      <c r="F25" s="330"/>
      <c r="G25" s="330"/>
      <c r="H25" s="330"/>
      <c r="I25" s="330"/>
      <c r="J25" s="331"/>
      <c r="K25" s="329"/>
      <c r="L25" s="330"/>
      <c r="M25" s="330"/>
      <c r="N25" s="710"/>
      <c r="O25" s="852"/>
      <c r="P25" s="853"/>
      <c r="Q25" s="876"/>
      <c r="R25" s="157"/>
    </row>
    <row r="26" spans="1:18" ht="30" customHeight="1">
      <c r="A26" s="1233">
        <v>17</v>
      </c>
      <c r="B26" s="850"/>
      <c r="C26" s="331"/>
      <c r="D26" s="851"/>
      <c r="E26" s="330"/>
      <c r="F26" s="330"/>
      <c r="G26" s="330"/>
      <c r="H26" s="330"/>
      <c r="I26" s="330"/>
      <c r="J26" s="331"/>
      <c r="K26" s="329"/>
      <c r="L26" s="330"/>
      <c r="M26" s="330"/>
      <c r="N26" s="710"/>
      <c r="O26" s="852"/>
      <c r="P26" s="853"/>
      <c r="Q26" s="876"/>
      <c r="R26" s="157"/>
    </row>
    <row r="27" spans="1:18" ht="30" customHeight="1">
      <c r="A27" s="1233">
        <v>18</v>
      </c>
      <c r="B27" s="850"/>
      <c r="C27" s="331"/>
      <c r="D27" s="851"/>
      <c r="E27" s="330"/>
      <c r="F27" s="330"/>
      <c r="G27" s="330"/>
      <c r="H27" s="330"/>
      <c r="I27" s="330"/>
      <c r="J27" s="331"/>
      <c r="K27" s="329"/>
      <c r="L27" s="330"/>
      <c r="M27" s="330"/>
      <c r="N27" s="710"/>
      <c r="O27" s="852"/>
      <c r="P27" s="853"/>
      <c r="Q27" s="876"/>
      <c r="R27" s="157"/>
    </row>
    <row r="28" spans="1:18" ht="30" customHeight="1">
      <c r="A28" s="1233">
        <v>19</v>
      </c>
      <c r="B28" s="850"/>
      <c r="C28" s="331"/>
      <c r="D28" s="851"/>
      <c r="E28" s="330"/>
      <c r="F28" s="330"/>
      <c r="G28" s="330"/>
      <c r="H28" s="330"/>
      <c r="I28" s="330"/>
      <c r="J28" s="331"/>
      <c r="K28" s="329"/>
      <c r="L28" s="330"/>
      <c r="M28" s="330"/>
      <c r="N28" s="710"/>
      <c r="O28" s="852"/>
      <c r="P28" s="853"/>
      <c r="Q28" s="876"/>
      <c r="R28" s="157"/>
    </row>
    <row r="29" spans="1:18" ht="30" customHeight="1" thickBot="1">
      <c r="A29" s="1233">
        <v>20</v>
      </c>
      <c r="B29" s="854"/>
      <c r="C29" s="343"/>
      <c r="D29" s="855"/>
      <c r="E29" s="713"/>
      <c r="F29" s="713"/>
      <c r="G29" s="713"/>
      <c r="H29" s="713"/>
      <c r="I29" s="713"/>
      <c r="J29" s="343"/>
      <c r="K29" s="711"/>
      <c r="L29" s="713"/>
      <c r="M29" s="713"/>
      <c r="N29" s="712"/>
      <c r="O29" s="856"/>
      <c r="P29" s="1526"/>
      <c r="Q29" s="877"/>
      <c r="R29" s="157"/>
    </row>
    <row r="30" spans="1:18" ht="36" customHeight="1" thickBot="1">
      <c r="B30" s="1531"/>
      <c r="E30" s="1532" t="s">
        <v>259</v>
      </c>
      <c r="F30" s="1236"/>
      <c r="G30" s="1236"/>
      <c r="H30" s="1236"/>
      <c r="I30" s="1236"/>
      <c r="J30" s="1236"/>
      <c r="K30" s="1237"/>
      <c r="L30" s="1237"/>
      <c r="M30" s="1237"/>
      <c r="N30" s="1237"/>
      <c r="O30" s="1238" t="s">
        <v>260</v>
      </c>
      <c r="P30" s="1527"/>
      <c r="Q30" s="1239"/>
    </row>
    <row r="31" spans="1:18">
      <c r="B31" s="1240" t="s">
        <v>31</v>
      </c>
    </row>
    <row r="32" spans="1:18" ht="15">
      <c r="B32" s="1241"/>
    </row>
  </sheetData>
  <protectedRanges>
    <protectedRange sqref="B10:E12 B14:E29 C13:E13 F10:P29" name="Oblast1"/>
    <protectedRange sqref="D1 B2:B3" name="Oblast3"/>
    <protectedRange sqref="B1" name="RED IZO"/>
    <protectedRange sqref="O7 C7:H7" name="školní rok_2_1_3"/>
    <protectedRange sqref="B13" name="Oblast1_1"/>
  </protectedRanges>
  <dataValidations xWindow="85" yWindow="732" count="14">
    <dataValidation allowBlank="1" showInputMessage="1" showErrorMessage="1" promptTitle="Uveďte celkový počet" prompt="žáků vykonávající dané formy Praktického vyučování (označenou příznakem *) ve spolupracující organizaci." sqref="P11:P29"/>
    <dataValidation allowBlank="1" showInputMessage="1" showErrorMessage="1" promptTitle="Název spolupracující organizace" prompt="Vyberte maximálně 20 spolupracujících partnerů, kteří jsou pro Vaši organizace klíčoví vzhledem k formě spolupráce." sqref="B8"/>
    <dataValidation type="textLength" operator="equal" allowBlank="1" showInputMessage="1" showErrorMessage="1" errorTitle="Nic nevpisovat!" promptTitle="Nic nevpisovat:" prompt="Buňky se vyplňují automaticky." sqref="I1:J1 D1 A1:A2 C1:C5 B1:B3 A4:B5 D2:G2 I2:Q2">
      <formula1>0</formula1>
    </dataValidation>
    <dataValidation allowBlank="1" showInputMessage="1" showErrorMessage="1" promptTitle="Vyplňte." prompt="Název spolupracující organizace." sqref="B10:B12 B14:B29"/>
    <dataValidation allowBlank="1" showInputMessage="1" showErrorMessage="1" promptTitle="Nevyplňujte." prompt="Buňky se automaticky vyplňují po vyplnění sledovaného školního roku v listu ID.ORG." sqref="O7:Q7"/>
    <dataValidation allowBlank="1" showInputMessage="1" showErrorMessage="1" promptTitle="JINÁ forma spolupráce." prompt="Vyberete-li tento typ formy spolupráce, v POZNÁMCE charakterizujte, o jakou JINOU formu se jedná." sqref="O9"/>
    <dataValidation allowBlank="1" showInputMessage="1" showErrorMessage="1" promptTitle="Název spolupracující organizace" prompt="Vyberte maximálně 20 nejvýznamnějších spolupracujících partnerů." sqref="B9"/>
    <dataValidation operator="equal" allowBlank="1" showInputMessage="1" showErrorMessage="1" errorTitle="Nic nevpisovat!" promptTitle="Nic nevpisovat:" prompt="Buňky se vyplňují automaticky." sqref="H2"/>
    <dataValidation operator="equal" allowBlank="1" showErrorMessage="1" errorTitle="Nic nevpisovat!" promptTitle="Nic nevpisovat:" prompt="Buňky se vyplňují automaticky po výběru RED IZO." sqref="H2"/>
    <dataValidation allowBlank="1" showInputMessage="1" showErrorMessage="1" promptTitle="Uveďte název organizace" prompt="Maximální počet spolupracujících je omezen na 20." sqref="B13"/>
    <dataValidation allowBlank="1" showInputMessage="1" showErrorMessage="1" promptTitle="Uveďte celkový počet" prompt="Počet žáků školy konajících Praktické vyučování* ve spolupracující organizaci" sqref="P10"/>
    <dataValidation allowBlank="1" showInputMessage="1" showErrorMessage="1" promptTitle="Vyplňte" prompt="celkový počet žáků/studetnů školy, kteří konají praktický vycvik ve VŠECH SE ŠKOLOU SPOLUPRACUJÍCÍCH ORGANIZACÍCH" sqref="P30"/>
    <dataValidation allowBlank="1" showInputMessage="1" showErrorMessage="1" promptTitle="Vyplňte" prompt="vždy, pokud jste vybrali formu spolupráce JINOU._x000a_Dále vyplňte poznámku, chcete-li cokoli upřesnit." sqref="Q10:Q29"/>
    <dataValidation type="list" allowBlank="1" showInputMessage="1" showErrorMessage="1" promptTitle="Svou volbu formy spolupráce" prompt="proveďte výběrem &quot;x&quot; z nabídky v roletce. " sqref="D10:O29">
      <formula1>$E$30</formula1>
    </dataValidation>
  </dataValidations>
  <printOptions horizontalCentered="1"/>
  <pageMargins left="0" right="0" top="0" bottom="0" header="0.31496062992125984" footer="0.31496062992125984"/>
  <pageSetup paperSize="9" scale="46" orientation="landscape" r:id="rId1"/>
  <headerFooter>
    <oddFooter>&amp;L&amp;1#&amp;"Calibri"&amp;9&amp;K000000Klasifikace informací: Neveřejné</oddFooter>
  </headerFooter>
  <extLst>
    <ext xmlns:x14="http://schemas.microsoft.com/office/spreadsheetml/2009/9/main" uri="{CCE6A557-97BC-4b89-ADB6-D9C93CAAB3DF}">
      <x14:dataValidations xmlns:xm="http://schemas.microsoft.com/office/excel/2006/main" xWindow="85" yWindow="732" count="3">
        <x14:dataValidation type="list" allowBlank="1" showInputMessage="1" showErrorMessage="1">
          <x14:formula1>
            <xm:f>Seznamy!$B$46:$B$51</xm:f>
          </x14:formula1>
          <xm:sqref>K30:N30</xm:sqref>
        </x14:dataValidation>
        <x14:dataValidation type="list" allowBlank="1" showInputMessage="1" showErrorMessage="1" promptTitle="Školní rok:" prompt="Vyberte sledovaný školní rok.">
          <x14:formula1>
            <xm:f>Seznamy!$F$13:$F$18</xm:f>
          </x14:formula1>
          <xm:sqref>C7:H7</xm:sqref>
        </x14:dataValidation>
        <x14:dataValidation type="list" allowBlank="1" showInputMessage="1" showErrorMessage="1" errorTitle="Vyberte z roletky." error="Vyberte z roletky." promptTitle="Vyberte z roletky." prompt="Typ spolupracující organizace.">
          <x14:formula1>
            <xm:f>Seznamy!$D$62:$D$73</xm:f>
          </x14:formula1>
          <xm:sqref>C10:C29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pageSetUpPr fitToPage="1"/>
  </sheetPr>
  <dimension ref="A1:H76"/>
  <sheetViews>
    <sheetView showGridLines="0" showZeros="0" topLeftCell="B61" zoomScale="80" zoomScaleNormal="80" workbookViewId="0">
      <selection activeCell="C67" sqref="C67"/>
    </sheetView>
  </sheetViews>
  <sheetFormatPr defaultColWidth="8.5703125" defaultRowHeight="14.25"/>
  <cols>
    <col min="1" max="1" width="11.5703125" style="185" hidden="1" customWidth="1"/>
    <col min="2" max="2" width="77" style="185" customWidth="1"/>
    <col min="3" max="3" width="40.5703125" style="185" customWidth="1"/>
    <col min="4" max="6" width="30.5703125" style="185" customWidth="1"/>
    <col min="7" max="16384" width="8.5703125" style="185"/>
  </cols>
  <sheetData>
    <row r="1" spans="1:8" ht="20.100000000000001" customHeight="1">
      <c r="A1" s="171" t="s">
        <v>1</v>
      </c>
      <c r="B1" s="162">
        <f>ID.ORG!C2</f>
        <v>600016684</v>
      </c>
      <c r="C1" s="163" t="s">
        <v>2</v>
      </c>
      <c r="D1" s="164">
        <f>IFERROR(ID.ORG!E2,"")</f>
        <v>62331582</v>
      </c>
      <c r="E1" s="155"/>
      <c r="G1" s="1243"/>
    </row>
    <row r="2" spans="1:8" ht="35.1" customHeight="1">
      <c r="A2" s="172" t="s">
        <v>3</v>
      </c>
      <c r="B2" s="169" t="str">
        <f>IFERROR(ID.ORG!C3,"")</f>
        <v>Gymnázium, Havířov-Podlesí, příspěvková organizace</v>
      </c>
      <c r="C2" s="166"/>
      <c r="D2" s="186"/>
      <c r="E2" s="156"/>
      <c r="F2" s="152"/>
    </row>
    <row r="3" spans="1:8" ht="20.100000000000001" customHeight="1">
      <c r="A3" s="1126"/>
      <c r="B3" s="243">
        <f>IFERROR(ID.ORG!C4,"")</f>
        <v>0</v>
      </c>
      <c r="C3" s="244"/>
      <c r="D3" s="209"/>
      <c r="E3" s="167"/>
      <c r="F3" s="154"/>
      <c r="G3" s="151"/>
      <c r="H3" s="151"/>
    </row>
    <row r="4" spans="1:8" ht="20.100000000000001" customHeight="1">
      <c r="A4" s="483" t="s">
        <v>4</v>
      </c>
      <c r="B4" s="243">
        <f>IFERROR(ID.ORG!D4,"")</f>
        <v>0</v>
      </c>
      <c r="C4" s="244"/>
      <c r="D4" s="209"/>
      <c r="E4" s="1244"/>
      <c r="F4" s="154"/>
      <c r="G4" s="151"/>
      <c r="H4" s="151"/>
    </row>
    <row r="5" spans="1:8" ht="20.100000000000001" customHeight="1">
      <c r="A5" s="483"/>
      <c r="B5" s="243">
        <f>IFERROR(ID.ORG!E4,"")</f>
        <v>0</v>
      </c>
      <c r="C5" s="244"/>
      <c r="D5" s="209"/>
      <c r="E5" s="1244"/>
      <c r="F5" s="154"/>
      <c r="G5" s="151"/>
      <c r="H5" s="151"/>
    </row>
    <row r="6" spans="1:8" ht="39.950000000000003" customHeight="1" thickBot="1">
      <c r="B6" s="992" t="s">
        <v>25</v>
      </c>
      <c r="C6" s="1245"/>
      <c r="D6" s="1195"/>
      <c r="E6" s="1246"/>
      <c r="F6" s="1195"/>
    </row>
    <row r="7" spans="1:8" ht="39.950000000000003" customHeight="1" thickBot="1">
      <c r="B7" s="1247" t="s">
        <v>5</v>
      </c>
      <c r="C7" s="191" t="str">
        <f>ID.ORG!C5</f>
        <v>2022/2023</v>
      </c>
      <c r="D7" s="173">
        <f>IFERROR(VLOOKUP($C$7,Seznamy!$F$13:$H$18,2,0),"")</f>
        <v>44805</v>
      </c>
      <c r="E7" s="205">
        <f>IFERROR(VLOOKUP($C$7,Seznamy!$F$13:$H$18,3,0),"")</f>
        <v>45169</v>
      </c>
    </row>
    <row r="8" spans="1:8" ht="39.950000000000003" customHeight="1" thickBot="1">
      <c r="B8" s="1248" t="s">
        <v>261</v>
      </c>
      <c r="C8" s="1249"/>
      <c r="D8" s="1234"/>
      <c r="E8" s="1250"/>
    </row>
    <row r="9" spans="1:8" ht="20.100000000000001" customHeight="1" thickBot="1">
      <c r="B9" s="1251" t="s">
        <v>262</v>
      </c>
      <c r="C9" s="1252" t="str">
        <f>IF(COUNTIF(C10:C26,"ANO")=17,"ANO","NE")</f>
        <v>ANO</v>
      </c>
      <c r="D9" s="1234"/>
    </row>
    <row r="10" spans="1:8" ht="30" customHeight="1">
      <c r="B10" s="1253" t="s">
        <v>263</v>
      </c>
      <c r="C10" s="857" t="s">
        <v>462</v>
      </c>
      <c r="D10" s="1254"/>
      <c r="G10" s="1243"/>
    </row>
    <row r="11" spans="1:8" ht="30" customHeight="1">
      <c r="B11" s="1255" t="s">
        <v>264</v>
      </c>
      <c r="C11" s="858" t="s">
        <v>462</v>
      </c>
      <c r="D11" s="1256"/>
      <c r="G11" s="1243"/>
    </row>
    <row r="12" spans="1:8" ht="30" customHeight="1">
      <c r="B12" s="1255" t="s">
        <v>265</v>
      </c>
      <c r="C12" s="858" t="s">
        <v>462</v>
      </c>
      <c r="D12" s="200"/>
      <c r="G12" s="1243"/>
    </row>
    <row r="13" spans="1:8" ht="30" customHeight="1">
      <c r="B13" s="1257" t="s">
        <v>266</v>
      </c>
      <c r="C13" s="858" t="s">
        <v>462</v>
      </c>
      <c r="D13" s="200"/>
      <c r="G13" s="1243"/>
    </row>
    <row r="14" spans="1:8" ht="30" customHeight="1">
      <c r="B14" s="1255" t="s">
        <v>267</v>
      </c>
      <c r="C14" s="858" t="s">
        <v>462</v>
      </c>
      <c r="D14" s="200"/>
      <c r="G14" s="1243"/>
    </row>
    <row r="15" spans="1:8" ht="30" customHeight="1">
      <c r="B15" s="1255" t="s">
        <v>268</v>
      </c>
      <c r="C15" s="858" t="s">
        <v>462</v>
      </c>
      <c r="D15" s="200"/>
      <c r="G15" s="1243"/>
    </row>
    <row r="16" spans="1:8" ht="30" customHeight="1">
      <c r="B16" s="1255" t="s">
        <v>269</v>
      </c>
      <c r="C16" s="858" t="s">
        <v>462</v>
      </c>
      <c r="D16" s="200"/>
      <c r="G16" s="1243"/>
    </row>
    <row r="17" spans="2:8" ht="30" customHeight="1">
      <c r="B17" s="1255" t="s">
        <v>270</v>
      </c>
      <c r="C17" s="858" t="s">
        <v>462</v>
      </c>
      <c r="D17" s="200"/>
      <c r="G17" s="1243"/>
    </row>
    <row r="18" spans="2:8" ht="30" customHeight="1">
      <c r="B18" s="1255" t="s">
        <v>271</v>
      </c>
      <c r="C18" s="858" t="s">
        <v>462</v>
      </c>
      <c r="D18" s="200"/>
      <c r="G18" s="1243"/>
    </row>
    <row r="19" spans="2:8" ht="30" customHeight="1">
      <c r="B19" s="1255" t="s">
        <v>272</v>
      </c>
      <c r="C19" s="858" t="s">
        <v>462</v>
      </c>
      <c r="D19" s="200"/>
      <c r="G19" s="1243"/>
    </row>
    <row r="20" spans="2:8" ht="30" customHeight="1">
      <c r="B20" s="1255" t="s">
        <v>273</v>
      </c>
      <c r="C20" s="858" t="s">
        <v>462</v>
      </c>
      <c r="D20" s="200"/>
      <c r="G20" s="1243"/>
    </row>
    <row r="21" spans="2:8" ht="30" customHeight="1">
      <c r="B21" s="1255" t="s">
        <v>274</v>
      </c>
      <c r="C21" s="858" t="s">
        <v>462</v>
      </c>
      <c r="D21" s="200"/>
      <c r="G21" s="1243"/>
    </row>
    <row r="22" spans="2:8" ht="30" customHeight="1">
      <c r="B22" s="1255" t="s">
        <v>275</v>
      </c>
      <c r="C22" s="858" t="s">
        <v>462</v>
      </c>
      <c r="D22" s="200"/>
      <c r="G22" s="1243"/>
    </row>
    <row r="23" spans="2:8" ht="30" customHeight="1">
      <c r="B23" s="1255" t="s">
        <v>276</v>
      </c>
      <c r="C23" s="858" t="s">
        <v>462</v>
      </c>
      <c r="D23" s="200"/>
      <c r="G23" s="1243"/>
    </row>
    <row r="24" spans="2:8" ht="30" customHeight="1">
      <c r="B24" s="1255" t="s">
        <v>277</v>
      </c>
      <c r="C24" s="858" t="s">
        <v>462</v>
      </c>
      <c r="D24" s="200"/>
      <c r="G24" s="1243"/>
    </row>
    <row r="25" spans="2:8" ht="30" customHeight="1">
      <c r="B25" s="1255" t="s">
        <v>278</v>
      </c>
      <c r="C25" s="858" t="s">
        <v>462</v>
      </c>
      <c r="D25" s="200"/>
      <c r="G25" s="1243"/>
    </row>
    <row r="26" spans="2:8" ht="30" customHeight="1" thickBot="1">
      <c r="B26" s="1258" t="s">
        <v>279</v>
      </c>
      <c r="C26" s="859" t="s">
        <v>462</v>
      </c>
      <c r="D26" s="200"/>
      <c r="G26" s="1243"/>
    </row>
    <row r="27" spans="2:8" ht="6.95" customHeight="1" thickBot="1">
      <c r="B27" s="1259"/>
      <c r="C27" s="1260"/>
      <c r="D27" s="200"/>
      <c r="G27" s="1243"/>
    </row>
    <row r="28" spans="2:8" ht="20.100000000000001" customHeight="1" thickBot="1">
      <c r="B28" s="1251" t="s">
        <v>280</v>
      </c>
      <c r="C28" s="1261" t="str">
        <f>IF(COUNTIF(C29:C33,"ANO")=5,"ANO","NE")</f>
        <v>NE</v>
      </c>
      <c r="D28" s="200"/>
    </row>
    <row r="29" spans="2:8" ht="20.100000000000001" customHeight="1">
      <c r="B29" s="1262" t="s">
        <v>281</v>
      </c>
      <c r="C29" s="860" t="s">
        <v>462</v>
      </c>
      <c r="D29" s="200"/>
      <c r="H29" s="1243"/>
    </row>
    <row r="30" spans="2:8" ht="20.100000000000001" customHeight="1">
      <c r="B30" s="1263" t="s">
        <v>282</v>
      </c>
      <c r="C30" s="861" t="s">
        <v>462</v>
      </c>
      <c r="D30" s="200"/>
    </row>
    <row r="31" spans="2:8" ht="27.75" customHeight="1">
      <c r="B31" s="1263" t="s">
        <v>283</v>
      </c>
      <c r="C31" s="861" t="s">
        <v>462</v>
      </c>
      <c r="D31" s="200"/>
    </row>
    <row r="32" spans="2:8" ht="65.25" customHeight="1">
      <c r="B32" s="1264" t="s">
        <v>284</v>
      </c>
      <c r="C32" s="861" t="s">
        <v>466</v>
      </c>
      <c r="D32" s="200"/>
    </row>
    <row r="33" spans="2:7" ht="46.5" customHeight="1" thickBot="1">
      <c r="B33" s="1265" t="s">
        <v>285</v>
      </c>
      <c r="C33" s="862" t="s">
        <v>462</v>
      </c>
      <c r="D33" s="200"/>
    </row>
    <row r="34" spans="2:7" ht="9" customHeight="1" thickBot="1">
      <c r="B34" s="1266"/>
      <c r="C34" s="1064"/>
      <c r="D34" s="200"/>
    </row>
    <row r="35" spans="2:7" ht="39.950000000000003" customHeight="1" thickBot="1">
      <c r="B35" s="1267" t="s">
        <v>286</v>
      </c>
      <c r="C35" s="1268" t="str">
        <f>IF(AND(E38&gt;=4,E39&gt;=4,E40&gt;=4,E41&gt;=4,E42&gt;=4,E43&gt;=4,E44&gt;=4,E45&gt;=4),"ANO","NE")</f>
        <v>ANO</v>
      </c>
      <c r="D35" s="200"/>
    </row>
    <row r="36" spans="2:7" ht="20.100000000000001" customHeight="1">
      <c r="B36" s="1262" t="s">
        <v>287</v>
      </c>
      <c r="C36" s="860">
        <v>9</v>
      </c>
      <c r="D36" s="1670" t="s">
        <v>288</v>
      </c>
      <c r="E36" s="1668" t="s">
        <v>289</v>
      </c>
    </row>
    <row r="37" spans="2:7" ht="20.100000000000001" customHeight="1">
      <c r="B37" s="1263" t="s">
        <v>290</v>
      </c>
      <c r="C37" s="861">
        <v>9</v>
      </c>
      <c r="D37" s="1671"/>
      <c r="E37" s="1669"/>
    </row>
    <row r="38" spans="2:7" ht="20.100000000000001" customHeight="1">
      <c r="B38" s="1263" t="s">
        <v>291</v>
      </c>
      <c r="C38" s="861">
        <v>18</v>
      </c>
      <c r="D38" s="1269">
        <f>SUM(C36:C38)</f>
        <v>36</v>
      </c>
      <c r="E38" s="351">
        <f>D38/3</f>
        <v>12</v>
      </c>
    </row>
    <row r="39" spans="2:7" ht="20.100000000000001" customHeight="1">
      <c r="B39" s="1263" t="s">
        <v>292</v>
      </c>
      <c r="C39" s="861">
        <v>11</v>
      </c>
      <c r="D39" s="1269">
        <f t="shared" ref="D39:D45" si="0">SUM(C37:C39)</f>
        <v>38</v>
      </c>
      <c r="E39" s="351">
        <f t="shared" ref="E39:E45" si="1">D39/3</f>
        <v>12.666666666666666</v>
      </c>
    </row>
    <row r="40" spans="2:7" ht="20.100000000000001" customHeight="1">
      <c r="B40" s="1263" t="s">
        <v>293</v>
      </c>
      <c r="C40" s="861">
        <v>11</v>
      </c>
      <c r="D40" s="1269">
        <f t="shared" si="0"/>
        <v>40</v>
      </c>
      <c r="E40" s="351">
        <f t="shared" si="1"/>
        <v>13.333333333333334</v>
      </c>
    </row>
    <row r="41" spans="2:7" ht="20.100000000000001" customHeight="1">
      <c r="B41" s="1263" t="s">
        <v>294</v>
      </c>
      <c r="C41" s="861">
        <v>7</v>
      </c>
      <c r="D41" s="1269">
        <f t="shared" si="0"/>
        <v>29</v>
      </c>
      <c r="E41" s="351">
        <f t="shared" si="1"/>
        <v>9.6666666666666661</v>
      </c>
    </row>
    <row r="42" spans="2:7" ht="20.100000000000001" customHeight="1">
      <c r="B42" s="1263" t="s">
        <v>295</v>
      </c>
      <c r="C42" s="861">
        <v>21</v>
      </c>
      <c r="D42" s="1269">
        <f t="shared" si="0"/>
        <v>39</v>
      </c>
      <c r="E42" s="351">
        <f>D42/3</f>
        <v>13</v>
      </c>
    </row>
    <row r="43" spans="2:7" ht="20.100000000000001" customHeight="1">
      <c r="B43" s="1263" t="s">
        <v>296</v>
      </c>
      <c r="C43" s="861">
        <v>18</v>
      </c>
      <c r="D43" s="1269">
        <f t="shared" si="0"/>
        <v>46</v>
      </c>
      <c r="E43" s="351">
        <f t="shared" si="1"/>
        <v>15.333333333333334</v>
      </c>
    </row>
    <row r="44" spans="2:7" ht="20.100000000000001" customHeight="1">
      <c r="B44" s="1263" t="s">
        <v>297</v>
      </c>
      <c r="C44" s="861">
        <v>15</v>
      </c>
      <c r="D44" s="1269">
        <f t="shared" si="0"/>
        <v>54</v>
      </c>
      <c r="E44" s="351">
        <f t="shared" si="1"/>
        <v>18</v>
      </c>
    </row>
    <row r="45" spans="2:7" ht="20.100000000000001" customHeight="1" thickBot="1">
      <c r="B45" s="1270" t="s">
        <v>298</v>
      </c>
      <c r="C45" s="862">
        <v>10</v>
      </c>
      <c r="D45" s="1271">
        <f t="shared" si="0"/>
        <v>43</v>
      </c>
      <c r="E45" s="352">
        <f t="shared" si="1"/>
        <v>14.333333333333334</v>
      </c>
    </row>
    <row r="46" spans="2:7" ht="9" customHeight="1" thickBot="1">
      <c r="B46" s="1272"/>
      <c r="C46" s="1064"/>
      <c r="D46" s="199"/>
      <c r="E46" s="199"/>
      <c r="F46" s="199"/>
    </row>
    <row r="47" spans="2:7" ht="24" customHeight="1" thickBot="1">
      <c r="B47" s="1251" t="s">
        <v>299</v>
      </c>
      <c r="C47" s="1273" t="s">
        <v>300</v>
      </c>
      <c r="D47" s="1273" t="s">
        <v>301</v>
      </c>
      <c r="E47" s="1273" t="s">
        <v>302</v>
      </c>
      <c r="F47" s="1274" t="s">
        <v>303</v>
      </c>
    </row>
    <row r="48" spans="2:7" ht="25.5" customHeight="1">
      <c r="B48" s="1275" t="s">
        <v>304</v>
      </c>
      <c r="C48" s="660" t="s">
        <v>483</v>
      </c>
      <c r="D48" s="660" t="s">
        <v>486</v>
      </c>
      <c r="E48" s="660"/>
      <c r="F48" s="863"/>
      <c r="G48" s="1276"/>
    </row>
    <row r="49" spans="2:8" ht="36.950000000000003" customHeight="1" thickBot="1">
      <c r="B49" s="1277" t="s">
        <v>305</v>
      </c>
      <c r="C49" s="331"/>
      <c r="D49" s="864"/>
      <c r="E49" s="864"/>
      <c r="F49" s="675"/>
    </row>
    <row r="50" spans="2:8" ht="33.950000000000003" customHeight="1" thickBot="1">
      <c r="B50" s="1255" t="s">
        <v>306</v>
      </c>
      <c r="C50" s="1278" t="str">
        <f>IF(AND(E53&gt;=8,E54&gt;=8,E55&gt;=8,E56&gt;=8,E57&gt;=8,E58&gt;=8,E59&gt;=8,E60&gt;=8),"ANO","NE")</f>
        <v>ANO</v>
      </c>
    </row>
    <row r="51" spans="2:8" ht="20.100000000000001" customHeight="1">
      <c r="B51" s="1263" t="s">
        <v>287</v>
      </c>
      <c r="C51" s="865">
        <v>36</v>
      </c>
      <c r="D51" s="1666" t="s">
        <v>288</v>
      </c>
      <c r="E51" s="1668" t="s">
        <v>289</v>
      </c>
    </row>
    <row r="52" spans="2:8" ht="20.100000000000001" customHeight="1">
      <c r="B52" s="1263" t="s">
        <v>290</v>
      </c>
      <c r="C52" s="865">
        <v>41</v>
      </c>
      <c r="D52" s="1667"/>
      <c r="E52" s="1669"/>
    </row>
    <row r="53" spans="2:8" ht="20.100000000000001" customHeight="1">
      <c r="B53" s="1263" t="s">
        <v>291</v>
      </c>
      <c r="C53" s="865">
        <v>43</v>
      </c>
      <c r="D53" s="1279">
        <f>SUM(C51:C53)</f>
        <v>120</v>
      </c>
      <c r="E53" s="351">
        <f>D53/3</f>
        <v>40</v>
      </c>
    </row>
    <row r="54" spans="2:8" ht="20.100000000000001" customHeight="1">
      <c r="B54" s="1263" t="s">
        <v>292</v>
      </c>
      <c r="C54" s="865">
        <v>43</v>
      </c>
      <c r="D54" s="1279">
        <f t="shared" ref="D54:D60" si="2">SUM(C52:C54)</f>
        <v>127</v>
      </c>
      <c r="E54" s="351">
        <f t="shared" ref="E54:E60" si="3">D54/3</f>
        <v>42.333333333333336</v>
      </c>
    </row>
    <row r="55" spans="2:8" ht="20.100000000000001" customHeight="1">
      <c r="B55" s="1263" t="s">
        <v>293</v>
      </c>
      <c r="C55" s="865">
        <v>16</v>
      </c>
      <c r="D55" s="1279">
        <f t="shared" si="2"/>
        <v>102</v>
      </c>
      <c r="E55" s="351">
        <f t="shared" si="3"/>
        <v>34</v>
      </c>
    </row>
    <row r="56" spans="2:8" ht="20.100000000000001" customHeight="1">
      <c r="B56" s="1263" t="s">
        <v>294</v>
      </c>
      <c r="C56" s="865">
        <v>21</v>
      </c>
      <c r="D56" s="1279">
        <f t="shared" si="2"/>
        <v>80</v>
      </c>
      <c r="E56" s="351">
        <f t="shared" si="3"/>
        <v>26.666666666666668</v>
      </c>
    </row>
    <row r="57" spans="2:8" ht="20.100000000000001" customHeight="1">
      <c r="B57" s="1263" t="s">
        <v>295</v>
      </c>
      <c r="C57" s="865">
        <v>46</v>
      </c>
      <c r="D57" s="1279">
        <f t="shared" si="2"/>
        <v>83</v>
      </c>
      <c r="E57" s="351">
        <f t="shared" si="3"/>
        <v>27.666666666666668</v>
      </c>
    </row>
    <row r="58" spans="2:8" ht="20.100000000000001" customHeight="1">
      <c r="B58" s="1263" t="s">
        <v>296</v>
      </c>
      <c r="C58" s="865">
        <v>26</v>
      </c>
      <c r="D58" s="1279">
        <f t="shared" si="2"/>
        <v>93</v>
      </c>
      <c r="E58" s="351">
        <f t="shared" si="3"/>
        <v>31</v>
      </c>
    </row>
    <row r="59" spans="2:8" ht="20.100000000000001" customHeight="1">
      <c r="B59" s="1263" t="s">
        <v>297</v>
      </c>
      <c r="C59" s="865">
        <v>35</v>
      </c>
      <c r="D59" s="1279">
        <f t="shared" si="2"/>
        <v>107</v>
      </c>
      <c r="E59" s="351">
        <f t="shared" si="3"/>
        <v>35.666666666666664</v>
      </c>
    </row>
    <row r="60" spans="2:8" ht="20.100000000000001" customHeight="1" thickBot="1">
      <c r="B60" s="1270" t="s">
        <v>298</v>
      </c>
      <c r="C60" s="866">
        <v>20</v>
      </c>
      <c r="D60" s="1280">
        <f t="shared" si="2"/>
        <v>81</v>
      </c>
      <c r="E60" s="352">
        <f t="shared" si="3"/>
        <v>27</v>
      </c>
    </row>
    <row r="61" spans="2:8" ht="6" customHeight="1" thickBot="1">
      <c r="B61" s="1281"/>
    </row>
    <row r="62" spans="2:8" ht="20.100000000000001" customHeight="1" thickBot="1">
      <c r="B62" s="1251" t="s">
        <v>307</v>
      </c>
      <c r="C62" s="1273" t="s">
        <v>308</v>
      </c>
      <c r="D62" s="1273" t="s">
        <v>309</v>
      </c>
      <c r="E62" s="1282" t="s">
        <v>310</v>
      </c>
      <c r="F62" s="1274" t="s">
        <v>311</v>
      </c>
      <c r="G62" s="1283"/>
      <c r="H62" s="200"/>
    </row>
    <row r="63" spans="2:8" ht="26.25" customHeight="1">
      <c r="B63" s="1284"/>
      <c r="C63" s="867" t="s">
        <v>492</v>
      </c>
      <c r="D63" s="868" t="s">
        <v>2866</v>
      </c>
      <c r="E63" s="322">
        <v>1</v>
      </c>
      <c r="F63" s="869" t="s">
        <v>496</v>
      </c>
      <c r="G63" s="207"/>
      <c r="H63" s="200"/>
    </row>
    <row r="64" spans="2:8" ht="20.100000000000001" customHeight="1">
      <c r="B64" s="1285"/>
      <c r="C64" s="870" t="s">
        <v>491</v>
      </c>
      <c r="D64" s="871" t="s">
        <v>2867</v>
      </c>
      <c r="E64" s="332">
        <v>3</v>
      </c>
      <c r="F64" s="710" t="s">
        <v>496</v>
      </c>
      <c r="G64" s="207"/>
      <c r="H64" s="200"/>
    </row>
    <row r="65" spans="2:8" ht="20.100000000000001" customHeight="1">
      <c r="B65" s="1285"/>
      <c r="C65" s="870" t="s">
        <v>493</v>
      </c>
      <c r="D65" s="871" t="s">
        <v>2868</v>
      </c>
      <c r="E65" s="332">
        <v>1</v>
      </c>
      <c r="F65" s="710" t="s">
        <v>496</v>
      </c>
      <c r="G65" s="207"/>
      <c r="H65" s="200"/>
    </row>
    <row r="66" spans="2:8" ht="20.100000000000001" customHeight="1">
      <c r="B66" s="1285"/>
      <c r="C66" s="870" t="s">
        <v>493</v>
      </c>
      <c r="D66" s="871" t="s">
        <v>2869</v>
      </c>
      <c r="E66" s="332">
        <v>1</v>
      </c>
      <c r="F66" s="710" t="s">
        <v>496</v>
      </c>
      <c r="G66" s="207"/>
      <c r="H66" s="200"/>
    </row>
    <row r="67" spans="2:8" ht="20.100000000000001" customHeight="1">
      <c r="B67" s="1285"/>
      <c r="C67" s="870"/>
      <c r="D67" s="871"/>
      <c r="E67" s="332"/>
      <c r="F67" s="710"/>
      <c r="G67" s="200"/>
      <c r="H67" s="200"/>
    </row>
    <row r="68" spans="2:8" ht="20.100000000000001" customHeight="1">
      <c r="B68" s="1286" t="s">
        <v>312</v>
      </c>
      <c r="C68" s="870"/>
      <c r="D68" s="871"/>
      <c r="E68" s="332"/>
      <c r="F68" s="710"/>
      <c r="G68" s="200"/>
      <c r="H68" s="200"/>
    </row>
    <row r="69" spans="2:8" ht="20.100000000000001" customHeight="1">
      <c r="B69" s="1285"/>
      <c r="C69" s="870"/>
      <c r="D69" s="871"/>
      <c r="E69" s="332"/>
      <c r="F69" s="710"/>
      <c r="G69" s="200"/>
      <c r="H69" s="200"/>
    </row>
    <row r="70" spans="2:8" ht="20.100000000000001" customHeight="1">
      <c r="B70" s="1285"/>
      <c r="C70" s="870"/>
      <c r="D70" s="871"/>
      <c r="E70" s="332"/>
      <c r="F70" s="710"/>
      <c r="G70" s="200"/>
      <c r="H70" s="200"/>
    </row>
    <row r="71" spans="2:8" ht="20.100000000000001" customHeight="1">
      <c r="B71" s="1285"/>
      <c r="C71" s="870"/>
      <c r="D71" s="871"/>
      <c r="E71" s="332"/>
      <c r="F71" s="710"/>
      <c r="G71" s="200"/>
      <c r="H71" s="200"/>
    </row>
    <row r="72" spans="2:8" ht="20.100000000000001" customHeight="1">
      <c r="B72" s="1285"/>
      <c r="C72" s="870"/>
      <c r="D72" s="871"/>
      <c r="E72" s="332"/>
      <c r="F72" s="710"/>
      <c r="G72" s="200"/>
      <c r="H72" s="200"/>
    </row>
    <row r="73" spans="2:8" ht="20.100000000000001" customHeight="1" thickBot="1">
      <c r="B73" s="1287"/>
      <c r="C73" s="872"/>
      <c r="D73" s="873"/>
      <c r="E73" s="342"/>
      <c r="F73" s="712"/>
      <c r="G73" s="200"/>
      <c r="H73" s="200"/>
    </row>
    <row r="74" spans="2:8">
      <c r="B74" s="1243"/>
    </row>
    <row r="75" spans="2:8">
      <c r="B75" s="489" t="s">
        <v>31</v>
      </c>
    </row>
    <row r="76" spans="2:8">
      <c r="B76" s="1288"/>
    </row>
  </sheetData>
  <protectedRanges>
    <protectedRange sqref="C7:C8" name="školní rok_1_4"/>
    <protectedRange sqref="D1 B2" name="Oblast3"/>
    <protectedRange sqref="B1" name="RED IZO"/>
    <protectedRange sqref="B3" name="Oblast3_1"/>
  </protectedRanges>
  <dataConsolidate/>
  <mergeCells count="4">
    <mergeCell ref="D51:D52"/>
    <mergeCell ref="E51:E52"/>
    <mergeCell ref="D36:D37"/>
    <mergeCell ref="E36:E37"/>
  </mergeCells>
  <dataValidations xWindow="972" yWindow="670" count="36">
    <dataValidation type="textLength" operator="equal" allowBlank="1" showInputMessage="1" showErrorMessage="1" errorTitle="Zde je zadán VZOREC" error="Zde je zadán VZOREC_x000a_NIC nevpisovat!!!_x000a_" sqref="D8:E8 E4:E5">
      <formula1>0</formula1>
    </dataValidation>
    <dataValidation allowBlank="1" showInputMessage="1" showErrorMessage="1" promptTitle="Vyplňte" prompt="pouze v případě, že má škola jinou oficiální sociální síť, která se neshoduje s nabídkou viz výše." sqref="C49"/>
    <dataValidation allowBlank="1" showInputMessage="1" showErrorMessage="1" promptTitle="na každé stránce se zobrazuje:" prompt="• název školy, adresa, IČO, email, telefon, identifikace datové schránky_x000a_• název + základní údaje o zřizovateli školy, na jeho stránky vede odkaz_x000a_" sqref="B17"/>
    <dataValidation allowBlank="1" showInputMessage="1" showErrorMessage="1" promptTitle="Logo p. o. MSK:" prompt="umístění na každé stránce webu, lokalizace dle uvážení organizace tak, aby nenarušovalo design webu" sqref="B16"/>
    <dataValidation allowBlank="1" showInputMessage="1" showErrorMessage="1" promptTitle="Otevřené formáty:" prompt="dokumenty ke stažení jsou nabízeny v otevřených formátech pro jejichž zobrazení nemusí návštěvník používat placený software." sqref="B14"/>
    <dataValidation allowBlank="1" showInputMessage="1" showErrorMessage="1" promptTitle="Povinně zveřejňované informace:" prompt="• dle vyhlášky č. 442/2006 Sb., kterou se stanoví struktura informací zveřejňovaných o povinném subjektu způsobem umožňujícím dálkový přístup_x000a_• všechny informace dostupné na jedné stránce, dostupné na kliknutí z hlavní stránky/menu_x000a_" sqref="B18"/>
    <dataValidation allowBlank="1" showInputMessage="1" showErrorMessage="1" promptTitle="Kontakty na personál školy:" prompt="ředitele/ku školy, vedení školy, učitelský sbor, pověřence pro ochranu osobních údajů, školskou radu, pracovníky poskytující poradenské služby _x000a_jméno a příjmení_x000a_emailová adresa v doméně školy_x000a_telefon, resp. linka, bližší informace k prac. zařazení_x000a__x000a__x000a__x000a_" sqref="B19"/>
    <dataValidation allowBlank="1" showInputMessage="1" showErrorMessage="1" promptTitle="Nabízené obory vzdělání:" prompt="vč. případné specializace_x000a_• přehled na titulní straně nebo dostupné na 1 kliknutí_x000a_• informace o profilu oboru/absolventa_x000a_" sqref="B20"/>
    <dataValidation allowBlank="1" showInputMessage="1" showErrorMessage="1" promptTitle="Výroční zprávy o činnosti školy:" prompt="web obsahuje výroční zprávy o činnosti školy za poslední roky v plném znění." sqref="B22"/>
    <dataValidation allowBlank="1" showInputMessage="1" showErrorMessage="1" promptTitle=" Inspekční zprávy ČŠI " prompt="poslední 2  zprávy nebo odkazy na tyto zprávy na webu České školní inspekce." sqref="B23"/>
    <dataValidation allowBlank="1" showInputMessage="1" showErrorMessage="1" promptTitle="Školní informační systém:" prompt="web umožňuje přístup do školního informačního systému, ve kterém mohou rodiče sledovat hodnocení, docházku, komunikovat se školou atp. (Bakaláři)." sqref="B24"/>
    <dataValidation allowBlank="1" showInputMessage="1" showErrorMessage="1" promptTitle="Přístup k rozvrhu a suplování:" prompt="zákonní zástupci a žáci mají přístup k rozvrhu vyučovacích hodin včetně výjimečných změn (suplování)." sqref="B25"/>
    <dataValidation allowBlank="1" showInputMessage="1" showErrorMessage="1" promptTitle="Služby a volnočasové aktivity: " prompt="školní družina, volitelné předměty, kroužky atp. včetně informací na koho je možné se obrátit a jak provést úhradu." sqref="B26:B27"/>
    <dataValidation allowBlank="1" showInputMessage="1" showErrorMessage="1" promptTitle="Vyplňte" prompt="Počet příspěvků na sociální síti v daném měsíci. Má-li škola více sociálních sítí, pak se příspěvky sčítají za všechny sítě, které škola má." sqref="C51:C60"/>
    <dataValidation allowBlank="1" showErrorMessage="1" promptTitle="Školní rok:" prompt="Vyberte sledovaný školní rok." sqref="C8"/>
    <dataValidation type="textLength" operator="equal" allowBlank="1" showInputMessage="1" showErrorMessage="1" errorTitle="Nic nevpisovat!" promptTitle="Nic nevpisovat:" prompt="Buňky se vyplňují automaticky." sqref="A4:B5 C3:C5 B3 A1:D2 F2">
      <formula1>0</formula1>
    </dataValidation>
    <dataValidation type="list" allowBlank="1" showInputMessage="1" showErrorMessage="1" promptTitle="Vyberte z roletky" prompt="odppověď: ano, ne." sqref="C46">
      <formula1>$B$81:$B$82</formula1>
    </dataValidation>
    <dataValidation type="list" allowBlank="1" showInputMessage="1" showErrorMessage="1" promptTitle="Vyberte z roletky" prompt="odpověď: ano, ne." sqref="C61">
      <formula1>$B$81:$B$82</formula1>
    </dataValidation>
    <dataValidation allowBlank="1" showInputMessage="1" showErrorMessage="1" promptTitle="Standard webu školy" prompt="Zřizovatelem požadovaný standard, který musí splňovat všechny školy." sqref="B9"/>
    <dataValidation allowBlank="1" showInputMessage="1" showErrorMessage="1" promptTitle="Vlastnosti webu školy" prompt="Zřizovatelem očekávané vlastnosti webu, které by do budoucna měly splňovat všechny školy." sqref="B28"/>
    <dataValidation allowBlank="1" showInputMessage="1" showErrorMessage="1" promptTitle="Vyplňte" prompt="Počet příspěvků na webu za daný měsíc._x000a_" sqref="C36:C45"/>
    <dataValidation allowBlank="1" showInputMessage="1" showErrorMessage="1" promptTitle="Aktuálnost sociálních sítí školy" prompt="Četnost příspěvků (aktualit) na sociálních sítích. Požadováno je průměrně 8 příspěvků, resp. aktualit za měsíc. Tyto příspěvky se průměrují za tři po sobě jdoucí měsíce (klouzavý průměr). Příspěvky by měly být rozvrstveny do celého školního roku." sqref="B50"/>
    <dataValidation type="textLength" operator="equal" allowBlank="1" showInputMessage="1" showErrorMessage="1" promptTitle="Nevyplňujte" prompt="Buňka se automaticky doplní po vyplnění počtu příspěvků v jednotlivých měsících níže." sqref="C50 C35">
      <formula1>0</formula1>
    </dataValidation>
    <dataValidation allowBlank="1" showInputMessage="1" showErrorMessage="1" promptTitle="Typ akce" prompt="jednotlivé typy akcí vybírejte z nabídky v roletce." sqref="C62"/>
    <dataValidation allowBlank="1" showInputMessage="1" showErrorMessage="1" promptTitle="Název akce" prompt="vyplňte název dané akce." sqref="D62"/>
    <dataValidation allowBlank="1" showInputMessage="1" showErrorMessage="1" promptTitle="Četnost akce" prompt="vyplňte, kolikrát se akce v daném školním roce konala._x000a_" sqref="E62"/>
    <dataValidation allowBlank="1" showInputMessage="1" showErrorMessage="1" promptTitle="Charakter akce" prompt="Charakterizujte, zdali jde o akci jednorázovou nebo každoroční._x000a_Vyberte z nabídky v roletce. " sqref="F62"/>
    <dataValidation allowBlank="1" showInputMessage="1" showErrorMessage="1" promptTitle="Vyplňte" prompt="název akce. " sqref="D63:D73"/>
    <dataValidation type="textLength" operator="equal" allowBlank="1" showInputMessage="1" showErrorMessage="1" errorTitle="Zde je zadán VZOREC" error="Zde je zadán VZOREC_x000a_NIC nevpisovat!!!_x000a_" promptTitle="Nevyplňujte" prompt="buňky se automaticky doplní po vyplnění sledovaného školního roku v listu ID.ORG" sqref="D7:E7">
      <formula1>0</formula1>
    </dataValidation>
    <dataValidation allowBlank="1" showInputMessage="1" showErrorMessage="1" promptTitle="Nevyplňujte" prompt="Jedná se o buňku, která obsahuje vzorec." sqref="C28 C9"/>
    <dataValidation allowBlank="1" showInputMessage="1" showErrorMessage="1" promptTitle="Nevyplňujte" prompt="Buňka se automaticky přepočítá po vyplnění počtu příspěvků za daný měsíc." sqref="D53:E60"/>
    <dataValidation type="whole" operator="greaterThanOrEqual" allowBlank="1" showInputMessage="1" showErrorMessage="1" promptTitle="Vyplňte" prompt="četnost konání akce za sledovaný školní rok._x000a_" sqref="E63:E73">
      <formula1>0</formula1>
    </dataValidation>
    <dataValidation operator="equal" allowBlank="1" showInputMessage="1" showErrorMessage="1" errorTitle="Nic nevpisovat!" promptTitle="Nic nevpisovat:" prompt="Buňky se vyplňují automaticky." sqref="E2"/>
    <dataValidation operator="equal" allowBlank="1" showErrorMessage="1" errorTitle="Nic nevpisovat!" promptTitle="Nic nevpisovat:" prompt="Buňky se vyplňují automaticky po výběru RED IZO." sqref="E2"/>
    <dataValidation allowBlank="1" showInputMessage="1" showErrorMessage="1" promptTitle="Aktuálnost webu" prompt="Četnost příspěvků (aktualit) na webu. Požadovány jsou průměrně 4 příspěvky, resp. aktuality za měsíc. Tyto příspěvky se průměrují za tři po sobě jdoucí měsíce (klouzavý průměr). Příspěvky by měly být rozvrstveny do celého školního roku." sqref="B35"/>
    <dataValidation allowBlank="1" showInputMessage="1" showErrorMessage="1" promptTitle="Nevplňujte" prompt="Buňka se automaticky přepočítá po vyplnění počtu příspěvků za daný měsíc!" sqref="D36:E45"/>
  </dataValidations>
  <hyperlinks>
    <hyperlink ref="B33" r:id="rId1"/>
  </hyperlinks>
  <pageMargins left="0" right="0" top="0" bottom="0" header="0.31496062992125984" footer="0.31496062992125984"/>
  <pageSetup paperSize="9" scale="42" orientation="portrait" r:id="rId2"/>
  <headerFooter>
    <oddFooter>&amp;L&amp;1#&amp;"Calibri"&amp;9&amp;K000000Klasifikace informací: Neveřejné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xWindow="972" yWindow="670" count="7">
        <x14:dataValidation type="list" allowBlank="1" showInputMessage="1" showErrorMessage="1" promptTitle="Vyberte z roletky" prompt="jednu z nabízených možností.">
          <x14:formula1>
            <xm:f>Seznamy!$B$71:$B$72</xm:f>
          </x14:formula1>
          <xm:sqref>C29:C34</xm:sqref>
        </x14:dataValidation>
        <x14:dataValidation type="list" allowBlank="1" showInputMessage="1" showErrorMessage="1" promptTitle="Vyberte z roletky" prompt="oficiální školní sociální síť. Má-li škola vícenež jednu oficiální školní sít, vyberte každou zvlášť.">
          <x14:formula1>
            <xm:f>Seznamy!$C$72:$C$75</xm:f>
          </x14:formula1>
          <xm:sqref>D49:E49</xm:sqref>
        </x14:dataValidation>
        <x14:dataValidation type="list" allowBlank="1" showInputMessage="1" showErrorMessage="1" errorTitle="Vyberte z roletky." error="Vyberte z roletky." promptTitle="Vyberte z roletky" prompt="jednu z nabízených možností.">
          <x14:formula1>
            <xm:f>Seznamy!$B$71:$B$72</xm:f>
          </x14:formula1>
          <xm:sqref>C10:C27</xm:sqref>
        </x14:dataValidation>
        <x14:dataValidation type="list" allowBlank="1" showInputMessage="1" showErrorMessage="1" promptTitle="Vyberte z roletky" prompt="oficiální školní sociální síť. Doporučení zřizovatele je mininimálně 1._x000a_Má-li škola více oficiálních školních sítí, pak vyberte další možnosti (2. - 4.)._x000a_Má-li škola jinou oficiání školní síť, pak vyberte Jiná a vypište jakou (oficiání název)._x000a_">
          <x14:formula1>
            <xm:f>Seznamy!$C$72:$C$76</xm:f>
          </x14:formula1>
          <xm:sqref>C48:F48</xm:sqref>
        </x14:dataValidation>
        <x14:dataValidation type="list" allowBlank="1" showInputMessage="1" showErrorMessage="1" promptTitle="Vyberte z roletky" prompt="Typ prezentační aktivity školy směrem k veřejnosti. Nenajdete-li v nabídce konkrétní aktivitu, vyberte Jiná a specifikujte v Názvu akce.">
          <x14:formula1>
            <xm:f>Seznamy!$B$76:$B$79</xm:f>
          </x14:formula1>
          <xm:sqref>C63:C73</xm:sqref>
        </x14:dataValidation>
        <x14:dataValidation type="list" allowBlank="1" showInputMessage="1" showErrorMessage="1" promptTitle="Vybere z roletky" prompt="charakter akce.">
          <x14:formula1>
            <xm:f>Seznamy!$B$81:$B$83</xm:f>
          </x14:formula1>
          <xm:sqref>F63:F73</xm:sqref>
        </x14:dataValidation>
        <x14:dataValidation type="custom" allowBlank="1" showInputMessage="1" showErrorMessage="1" promptTitle="Nevyplňujte" prompt="buňky se automaticky doplní po vyplnění sledovaného školního roku v listu ID.ORG">
          <x14:formula1>
            <xm:f>ID.ORG!C5</xm:f>
          </x14:formula1>
          <xm:sqref>C7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5" tint="0.39997558519241921"/>
  </sheetPr>
  <dimension ref="B1:X93"/>
  <sheetViews>
    <sheetView topLeftCell="C1" zoomScale="70" zoomScaleNormal="70" workbookViewId="0">
      <pane ySplit="1" topLeftCell="A59" activePane="bottomLeft" state="frozen"/>
      <selection activeCell="C19" sqref="C19"/>
      <selection pane="bottomLeft" activeCell="I42" sqref="I42"/>
    </sheetView>
  </sheetViews>
  <sheetFormatPr defaultColWidth="9.140625" defaultRowHeight="14.25"/>
  <cols>
    <col min="1" max="1" width="2" style="66" customWidth="1"/>
    <col min="2" max="2" width="34.140625" style="66" customWidth="1"/>
    <col min="3" max="3" width="51.140625" style="66" customWidth="1"/>
    <col min="4" max="4" width="85.85546875" style="66" customWidth="1"/>
    <col min="5" max="5" width="6.42578125" style="66" customWidth="1"/>
    <col min="6" max="6" width="29.42578125" style="66" customWidth="1"/>
    <col min="7" max="7" width="24.42578125" style="66" customWidth="1"/>
    <col min="8" max="8" width="29" style="66" customWidth="1"/>
    <col min="9" max="12" width="9.140625" style="66"/>
    <col min="13" max="13" width="44" style="66" customWidth="1"/>
    <col min="14" max="14" width="9.140625" style="66"/>
    <col min="15" max="15" width="38.140625" style="66" customWidth="1"/>
    <col min="16" max="23" width="9.140625" style="66"/>
    <col min="24" max="24" width="66.85546875" style="66" customWidth="1"/>
    <col min="25" max="16384" width="9.140625" style="66"/>
  </cols>
  <sheetData>
    <row r="1" spans="2:24" ht="29.25" customHeight="1">
      <c r="B1" s="133" t="s">
        <v>313</v>
      </c>
    </row>
    <row r="2" spans="2:24" ht="9" customHeight="1" thickBot="1">
      <c r="B2" s="79"/>
    </row>
    <row r="3" spans="2:24" ht="15" thickBot="1">
      <c r="B3" s="80" t="s">
        <v>314</v>
      </c>
      <c r="C3" s="132" t="s">
        <v>315</v>
      </c>
      <c r="D3" s="116" t="s">
        <v>316</v>
      </c>
      <c r="H3" s="1672"/>
      <c r="I3" s="1672"/>
      <c r="M3" s="96" t="s">
        <v>317</v>
      </c>
      <c r="O3" s="80" t="s">
        <v>29</v>
      </c>
      <c r="X3" s="82" t="s">
        <v>318</v>
      </c>
    </row>
    <row r="4" spans="2:24" ht="29.25" customHeight="1">
      <c r="B4" s="474" t="s">
        <v>319</v>
      </c>
      <c r="C4" s="131" t="s">
        <v>320</v>
      </c>
      <c r="D4" s="117" t="s">
        <v>321</v>
      </c>
      <c r="F4" s="80" t="s">
        <v>322</v>
      </c>
      <c r="H4" s="78"/>
      <c r="I4" s="68"/>
      <c r="M4" s="112" t="s">
        <v>323</v>
      </c>
      <c r="O4" s="102" t="s">
        <v>324</v>
      </c>
      <c r="X4" s="80" t="s">
        <v>325</v>
      </c>
    </row>
    <row r="5" spans="2:24" ht="18.75" customHeight="1">
      <c r="B5" s="475" t="s">
        <v>326</v>
      </c>
      <c r="C5" s="106" t="s">
        <v>327</v>
      </c>
      <c r="D5" s="578" t="s">
        <v>328</v>
      </c>
      <c r="F5" s="118" t="s">
        <v>329</v>
      </c>
      <c r="H5" s="138"/>
      <c r="I5" s="78"/>
      <c r="M5" s="113" t="s">
        <v>330</v>
      </c>
      <c r="O5" s="103" t="s">
        <v>331</v>
      </c>
      <c r="X5" s="101" t="s">
        <v>332</v>
      </c>
    </row>
    <row r="6" spans="2:24" ht="15" thickBot="1">
      <c r="B6" s="476" t="s">
        <v>333</v>
      </c>
      <c r="C6" s="106" t="s">
        <v>334</v>
      </c>
      <c r="D6" s="131" t="s">
        <v>335</v>
      </c>
      <c r="F6" s="118" t="s">
        <v>336</v>
      </c>
      <c r="H6" s="138"/>
      <c r="I6" s="78"/>
      <c r="M6" s="113" t="s">
        <v>337</v>
      </c>
      <c r="O6" s="103" t="s">
        <v>338</v>
      </c>
      <c r="X6" s="100" t="s">
        <v>339</v>
      </c>
    </row>
    <row r="7" spans="2:24" ht="19.5" customHeight="1" thickBot="1">
      <c r="B7" s="477" t="s">
        <v>340</v>
      </c>
      <c r="C7" s="107" t="s">
        <v>341</v>
      </c>
      <c r="D7" s="118" t="s">
        <v>342</v>
      </c>
      <c r="F7" s="142" t="s">
        <v>343</v>
      </c>
      <c r="H7" s="138"/>
      <c r="I7" s="78"/>
      <c r="M7" s="113" t="s">
        <v>344</v>
      </c>
      <c r="O7" s="104"/>
    </row>
    <row r="8" spans="2:24" ht="19.5" customHeight="1">
      <c r="D8" s="118" t="s">
        <v>345</v>
      </c>
      <c r="M8" s="118" t="s">
        <v>346</v>
      </c>
      <c r="X8" s="83" t="s">
        <v>347</v>
      </c>
    </row>
    <row r="9" spans="2:24" ht="24.75" customHeight="1">
      <c r="D9" s="118" t="s">
        <v>348</v>
      </c>
      <c r="M9" s="113" t="s">
        <v>349</v>
      </c>
      <c r="X9" s="512" t="s">
        <v>350</v>
      </c>
    </row>
    <row r="10" spans="2:24" ht="24.75" customHeight="1">
      <c r="D10" s="118" t="s">
        <v>351</v>
      </c>
      <c r="M10" s="113" t="s">
        <v>352</v>
      </c>
      <c r="X10" s="99" t="s">
        <v>353</v>
      </c>
    </row>
    <row r="11" spans="2:24" ht="24.75" customHeight="1" thickBot="1">
      <c r="B11" s="67" t="s">
        <v>22</v>
      </c>
      <c r="C11" s="67" t="s">
        <v>354</v>
      </c>
      <c r="D11" s="113" t="s">
        <v>355</v>
      </c>
      <c r="M11" s="114" t="s">
        <v>356</v>
      </c>
      <c r="X11" s="99" t="s">
        <v>357</v>
      </c>
    </row>
    <row r="12" spans="2:24" ht="21.75" customHeight="1" thickBot="1">
      <c r="B12" s="80" t="s">
        <v>358</v>
      </c>
      <c r="C12" s="81" t="s">
        <v>359</v>
      </c>
      <c r="D12" s="118" t="s">
        <v>360</v>
      </c>
      <c r="F12" s="84" t="s">
        <v>361</v>
      </c>
      <c r="G12" s="85" t="s">
        <v>362</v>
      </c>
      <c r="H12" s="86" t="s">
        <v>363</v>
      </c>
      <c r="M12" s="74"/>
      <c r="X12" s="99" t="s">
        <v>364</v>
      </c>
    </row>
    <row r="13" spans="2:24" ht="21.75" customHeight="1">
      <c r="B13" s="478" t="s">
        <v>365</v>
      </c>
      <c r="C13" s="70" t="s">
        <v>366</v>
      </c>
      <c r="D13" s="118" t="s">
        <v>367</v>
      </c>
      <c r="F13" s="87" t="s">
        <v>368</v>
      </c>
      <c r="G13" s="88">
        <v>43344</v>
      </c>
      <c r="H13" s="89">
        <v>43708</v>
      </c>
      <c r="L13" s="127" t="s">
        <v>369</v>
      </c>
      <c r="M13" s="128"/>
      <c r="N13" s="129"/>
      <c r="O13" s="130"/>
      <c r="X13" s="99" t="s">
        <v>370</v>
      </c>
    </row>
    <row r="14" spans="2:24" ht="21.75" customHeight="1" thickBot="1">
      <c r="B14" s="479" t="s">
        <v>371</v>
      </c>
      <c r="C14" s="73" t="s">
        <v>372</v>
      </c>
      <c r="D14" s="118" t="s">
        <v>373</v>
      </c>
      <c r="F14" s="87" t="s">
        <v>374</v>
      </c>
      <c r="G14" s="88">
        <v>43709</v>
      </c>
      <c r="H14" s="89">
        <v>44074</v>
      </c>
      <c r="L14" s="76" t="s">
        <v>375</v>
      </c>
      <c r="M14" s="121"/>
      <c r="N14" s="122"/>
      <c r="O14" s="123"/>
      <c r="X14" s="100" t="s">
        <v>376</v>
      </c>
    </row>
    <row r="15" spans="2:24" ht="21.75" customHeight="1" thickBot="1">
      <c r="B15" s="479" t="s">
        <v>377</v>
      </c>
      <c r="D15" s="106" t="s">
        <v>378</v>
      </c>
      <c r="F15" s="90" t="s">
        <v>379</v>
      </c>
      <c r="G15" s="91">
        <v>44075</v>
      </c>
      <c r="H15" s="92">
        <v>44439</v>
      </c>
      <c r="L15" s="76" t="s">
        <v>380</v>
      </c>
      <c r="M15" s="121"/>
      <c r="N15" s="122"/>
      <c r="O15" s="123"/>
    </row>
    <row r="16" spans="2:24" ht="21.75" customHeight="1" thickBot="1">
      <c r="B16" s="511" t="s">
        <v>381</v>
      </c>
      <c r="D16" s="107" t="s">
        <v>382</v>
      </c>
      <c r="F16" s="90" t="s">
        <v>383</v>
      </c>
      <c r="G16" s="91">
        <v>44440</v>
      </c>
      <c r="H16" s="92">
        <v>44804</v>
      </c>
      <c r="L16" s="76" t="s">
        <v>384</v>
      </c>
      <c r="M16" s="122"/>
      <c r="N16" s="122"/>
      <c r="O16" s="123"/>
      <c r="X16" s="80" t="s">
        <v>385</v>
      </c>
    </row>
    <row r="17" spans="2:24" ht="21" customHeight="1" thickBot="1">
      <c r="B17" s="97" t="s">
        <v>227</v>
      </c>
      <c r="C17" s="80" t="s">
        <v>79</v>
      </c>
      <c r="F17" s="90" t="s">
        <v>6</v>
      </c>
      <c r="G17" s="91">
        <v>44805</v>
      </c>
      <c r="H17" s="92">
        <v>45169</v>
      </c>
      <c r="L17" s="76" t="s">
        <v>386</v>
      </c>
      <c r="M17" s="121"/>
      <c r="N17" s="122"/>
      <c r="O17" s="123"/>
      <c r="X17" s="101" t="s">
        <v>99</v>
      </c>
    </row>
    <row r="18" spans="2:24" ht="30" customHeight="1" thickBot="1">
      <c r="B18" s="478" t="s">
        <v>387</v>
      </c>
      <c r="C18" s="478" t="s">
        <v>388</v>
      </c>
      <c r="D18" s="81" t="s">
        <v>389</v>
      </c>
      <c r="F18" s="93" t="s">
        <v>390</v>
      </c>
      <c r="G18" s="94">
        <v>45170</v>
      </c>
      <c r="H18" s="95">
        <v>45535</v>
      </c>
      <c r="L18" s="76" t="s">
        <v>391</v>
      </c>
      <c r="M18" s="121"/>
      <c r="N18" s="122"/>
      <c r="O18" s="123"/>
      <c r="X18" s="99" t="s">
        <v>135</v>
      </c>
    </row>
    <row r="19" spans="2:24" ht="30" customHeight="1">
      <c r="B19" s="479" t="s">
        <v>392</v>
      </c>
      <c r="C19" s="479" t="s">
        <v>393</v>
      </c>
      <c r="D19" s="119" t="s">
        <v>394</v>
      </c>
      <c r="L19" s="76" t="s">
        <v>395</v>
      </c>
      <c r="M19" s="121"/>
      <c r="N19" s="122"/>
      <c r="O19" s="123"/>
      <c r="X19" s="99" t="s">
        <v>136</v>
      </c>
    </row>
    <row r="20" spans="2:24" ht="30" customHeight="1" thickBot="1">
      <c r="B20" s="479" t="s">
        <v>396</v>
      </c>
      <c r="C20" s="479" t="s">
        <v>397</v>
      </c>
      <c r="D20" s="119" t="s">
        <v>398</v>
      </c>
      <c r="G20" s="67" t="s">
        <v>399</v>
      </c>
      <c r="L20" s="76" t="s">
        <v>400</v>
      </c>
      <c r="M20" s="121"/>
      <c r="N20" s="122"/>
      <c r="O20" s="123"/>
      <c r="X20" s="99" t="s">
        <v>401</v>
      </c>
    </row>
    <row r="21" spans="2:24" ht="30" customHeight="1">
      <c r="D21" s="119" t="s">
        <v>402</v>
      </c>
      <c r="G21" s="96" t="s">
        <v>4</v>
      </c>
      <c r="L21" s="76" t="s">
        <v>403</v>
      </c>
      <c r="M21" s="122"/>
      <c r="N21" s="122"/>
      <c r="O21" s="123"/>
      <c r="X21" s="99" t="s">
        <v>137</v>
      </c>
    </row>
    <row r="22" spans="2:24" ht="21" customHeight="1" thickBot="1">
      <c r="B22" s="97" t="s">
        <v>404</v>
      </c>
      <c r="D22" s="113" t="s">
        <v>405</v>
      </c>
      <c r="G22" s="119" t="s">
        <v>406</v>
      </c>
      <c r="L22" s="76" t="s">
        <v>407</v>
      </c>
      <c r="M22" s="121"/>
      <c r="N22" s="122"/>
      <c r="O22" s="123"/>
      <c r="X22" s="100" t="s">
        <v>408</v>
      </c>
    </row>
    <row r="23" spans="2:24" ht="18.75" customHeight="1">
      <c r="B23" s="118" t="s">
        <v>329</v>
      </c>
      <c r="D23" s="113" t="s">
        <v>409</v>
      </c>
      <c r="G23" s="480" t="s">
        <v>410</v>
      </c>
      <c r="L23" s="76" t="s">
        <v>411</v>
      </c>
      <c r="M23" s="121"/>
      <c r="N23" s="122"/>
      <c r="O23" s="123"/>
    </row>
    <row r="24" spans="2:24" ht="18.75" customHeight="1" thickBot="1">
      <c r="B24" s="118" t="s">
        <v>336</v>
      </c>
      <c r="D24" s="113" t="s">
        <v>412</v>
      </c>
      <c r="E24" s="98"/>
      <c r="G24" s="480" t="s">
        <v>413</v>
      </c>
      <c r="L24" s="77" t="s">
        <v>414</v>
      </c>
      <c r="M24" s="124"/>
      <c r="N24" s="125"/>
      <c r="O24" s="126"/>
    </row>
    <row r="25" spans="2:24" ht="19.5" customHeight="1" thickBot="1">
      <c r="B25" s="142" t="s">
        <v>343</v>
      </c>
      <c r="D25" s="113" t="s">
        <v>415</v>
      </c>
      <c r="E25" s="69"/>
      <c r="G25" s="80" t="s">
        <v>416</v>
      </c>
      <c r="M25" s="74"/>
    </row>
    <row r="26" spans="2:24" ht="21.95" customHeight="1" thickBot="1">
      <c r="D26" s="118" t="s">
        <v>417</v>
      </c>
      <c r="G26" s="119" t="s">
        <v>418</v>
      </c>
    </row>
    <row r="27" spans="2:24" ht="28.5">
      <c r="B27" s="80" t="s">
        <v>419</v>
      </c>
      <c r="C27" s="115"/>
      <c r="D27" s="113" t="s">
        <v>420</v>
      </c>
      <c r="G27" s="118" t="s">
        <v>421</v>
      </c>
      <c r="M27" s="74"/>
    </row>
    <row r="28" spans="2:24" ht="27.6" customHeight="1" thickBot="1">
      <c r="B28" s="118" t="s">
        <v>422</v>
      </c>
      <c r="D28" s="120" t="s">
        <v>423</v>
      </c>
      <c r="G28" s="142" t="s">
        <v>424</v>
      </c>
      <c r="M28" s="74"/>
    </row>
    <row r="29" spans="2:24" ht="21.95" customHeight="1">
      <c r="B29" s="118" t="s">
        <v>425</v>
      </c>
      <c r="D29" s="113" t="s">
        <v>378</v>
      </c>
      <c r="M29" s="74"/>
    </row>
    <row r="30" spans="2:24" ht="20.100000000000001" customHeight="1" thickBot="1">
      <c r="B30" s="142" t="s">
        <v>426</v>
      </c>
      <c r="D30" s="114" t="s">
        <v>382</v>
      </c>
      <c r="M30" s="74"/>
    </row>
    <row r="32" spans="2:24">
      <c r="D32" s="467" t="s">
        <v>427</v>
      </c>
      <c r="F32" s="149"/>
    </row>
    <row r="33" spans="2:7">
      <c r="D33" s="466" t="s">
        <v>428</v>
      </c>
    </row>
    <row r="34" spans="2:7">
      <c r="D34" s="481" t="s">
        <v>429</v>
      </c>
    </row>
    <row r="35" spans="2:7" ht="10.5" customHeight="1">
      <c r="D35" s="482"/>
    </row>
    <row r="38" spans="2:7" ht="15" thickBot="1"/>
    <row r="39" spans="2:7" ht="15" thickBot="1">
      <c r="B39" s="135" t="s">
        <v>193</v>
      </c>
      <c r="C39" s="136" t="s">
        <v>196</v>
      </c>
      <c r="F39" s="579" t="s">
        <v>430</v>
      </c>
      <c r="G39" s="580"/>
    </row>
    <row r="40" spans="2:7" ht="15" thickBot="1">
      <c r="B40" s="131" t="s">
        <v>431</v>
      </c>
      <c r="C40" s="137" t="s">
        <v>432</v>
      </c>
      <c r="D40" s="135" t="s">
        <v>433</v>
      </c>
      <c r="F40" s="581" t="s">
        <v>434</v>
      </c>
      <c r="G40" s="582"/>
    </row>
    <row r="41" spans="2:7" ht="15" thickBot="1">
      <c r="B41" s="106" t="s">
        <v>435</v>
      </c>
      <c r="C41" s="73" t="s">
        <v>436</v>
      </c>
      <c r="D41" s="131" t="s">
        <v>437</v>
      </c>
      <c r="F41" s="71" t="s">
        <v>438</v>
      </c>
      <c r="G41" s="70"/>
    </row>
    <row r="42" spans="2:7">
      <c r="B42" s="106" t="s">
        <v>439</v>
      </c>
      <c r="D42" s="106" t="s">
        <v>440</v>
      </c>
      <c r="F42" s="71" t="s">
        <v>441</v>
      </c>
      <c r="G42" s="70"/>
    </row>
    <row r="43" spans="2:7" ht="15" thickBot="1">
      <c r="B43" s="107" t="s">
        <v>442</v>
      </c>
      <c r="D43" s="134" t="s">
        <v>443</v>
      </c>
      <c r="F43" s="71" t="s">
        <v>444</v>
      </c>
      <c r="G43" s="70"/>
    </row>
    <row r="44" spans="2:7" ht="15" thickBot="1">
      <c r="F44" s="71" t="s">
        <v>445</v>
      </c>
      <c r="G44" s="70"/>
    </row>
    <row r="45" spans="2:7" ht="15" thickBot="1">
      <c r="B45" s="109" t="s">
        <v>446</v>
      </c>
      <c r="C45" s="110"/>
      <c r="F45" s="71" t="s">
        <v>447</v>
      </c>
      <c r="G45" s="70"/>
    </row>
    <row r="46" spans="2:7" ht="15" thickBot="1">
      <c r="B46" s="75" t="s">
        <v>246</v>
      </c>
      <c r="C46" s="105"/>
      <c r="F46" s="72" t="s">
        <v>448</v>
      </c>
      <c r="G46" s="73"/>
    </row>
    <row r="47" spans="2:7" ht="15" thickBot="1">
      <c r="B47" s="71" t="s">
        <v>247</v>
      </c>
      <c r="C47" s="70"/>
    </row>
    <row r="48" spans="2:7" ht="15" thickBot="1">
      <c r="B48" s="71" t="s">
        <v>249</v>
      </c>
      <c r="C48" s="70"/>
      <c r="F48" s="135" t="s">
        <v>194</v>
      </c>
    </row>
    <row r="49" spans="2:6">
      <c r="B49" s="71" t="s">
        <v>250</v>
      </c>
      <c r="C49" s="70"/>
      <c r="F49" s="131" t="s">
        <v>449</v>
      </c>
    </row>
    <row r="50" spans="2:6">
      <c r="B50" s="71" t="s">
        <v>251</v>
      </c>
      <c r="C50" s="70"/>
      <c r="F50" s="106" t="s">
        <v>393</v>
      </c>
    </row>
    <row r="51" spans="2:6" ht="15" thickBot="1">
      <c r="B51" s="71" t="s">
        <v>252</v>
      </c>
      <c r="C51" s="70"/>
      <c r="F51" s="134" t="s">
        <v>450</v>
      </c>
    </row>
    <row r="52" spans="2:6">
      <c r="B52" s="71" t="s">
        <v>253</v>
      </c>
      <c r="C52" s="70"/>
    </row>
    <row r="53" spans="2:6">
      <c r="B53" s="71" t="s">
        <v>451</v>
      </c>
      <c r="C53" s="70"/>
    </row>
    <row r="54" spans="2:6">
      <c r="B54" s="71" t="s">
        <v>452</v>
      </c>
      <c r="C54" s="70"/>
    </row>
    <row r="55" spans="2:6">
      <c r="B55" s="71" t="s">
        <v>453</v>
      </c>
      <c r="C55" s="70"/>
    </row>
    <row r="56" spans="2:6">
      <c r="B56" s="71" t="s">
        <v>454</v>
      </c>
      <c r="C56" s="70"/>
    </row>
    <row r="57" spans="2:6" ht="15" thickBot="1">
      <c r="B57" s="72" t="s">
        <v>256</v>
      </c>
      <c r="C57" s="73"/>
    </row>
    <row r="60" spans="2:6" ht="15" thickBot="1"/>
    <row r="61" spans="2:6" ht="15" thickBot="1">
      <c r="B61" s="108" t="s">
        <v>455</v>
      </c>
      <c r="D61" s="108" t="s">
        <v>456</v>
      </c>
    </row>
    <row r="62" spans="2:6">
      <c r="B62" s="106" t="s">
        <v>457</v>
      </c>
      <c r="C62" s="108" t="s">
        <v>458</v>
      </c>
      <c r="D62" s="106" t="s">
        <v>459</v>
      </c>
      <c r="F62" s="108" t="s">
        <v>460</v>
      </c>
    </row>
    <row r="63" spans="2:6">
      <c r="B63" s="106" t="s">
        <v>461</v>
      </c>
      <c r="C63" s="106" t="s">
        <v>462</v>
      </c>
      <c r="D63" s="106" t="s">
        <v>463</v>
      </c>
      <c r="F63" s="140" t="s">
        <v>464</v>
      </c>
    </row>
    <row r="64" spans="2:6" ht="15" thickBot="1">
      <c r="B64" s="106" t="s">
        <v>465</v>
      </c>
      <c r="C64" s="107" t="s">
        <v>466</v>
      </c>
      <c r="D64" s="106" t="s">
        <v>467</v>
      </c>
      <c r="F64" s="106" t="s">
        <v>300</v>
      </c>
    </row>
    <row r="65" spans="2:6" ht="15" thickBot="1">
      <c r="B65" s="106" t="s">
        <v>468</v>
      </c>
      <c r="D65" s="106" t="s">
        <v>469</v>
      </c>
      <c r="F65" s="139" t="s">
        <v>301</v>
      </c>
    </row>
    <row r="66" spans="2:6" ht="15" thickBot="1">
      <c r="B66" s="106" t="s">
        <v>470</v>
      </c>
      <c r="C66" s="108" t="s">
        <v>471</v>
      </c>
      <c r="D66" s="106" t="s">
        <v>472</v>
      </c>
      <c r="F66" s="107" t="s">
        <v>302</v>
      </c>
    </row>
    <row r="67" spans="2:6">
      <c r="B67" s="106" t="s">
        <v>473</v>
      </c>
      <c r="C67" s="106" t="s">
        <v>474</v>
      </c>
      <c r="D67" s="106" t="s">
        <v>475</v>
      </c>
      <c r="F67" s="108" t="s">
        <v>476</v>
      </c>
    </row>
    <row r="68" spans="2:6" ht="15" thickBot="1">
      <c r="B68" s="107" t="s">
        <v>477</v>
      </c>
      <c r="C68" s="107" t="s">
        <v>211</v>
      </c>
      <c r="D68" s="106" t="s">
        <v>478</v>
      </c>
      <c r="F68" s="106" t="s">
        <v>300</v>
      </c>
    </row>
    <row r="69" spans="2:6" ht="15" thickBot="1">
      <c r="D69" s="106" t="s">
        <v>479</v>
      </c>
      <c r="F69" s="106" t="s">
        <v>301</v>
      </c>
    </row>
    <row r="70" spans="2:6" ht="15" thickBot="1">
      <c r="B70" s="111" t="s">
        <v>480</v>
      </c>
      <c r="D70" s="106" t="s">
        <v>481</v>
      </c>
      <c r="F70" s="106" t="s">
        <v>302</v>
      </c>
    </row>
    <row r="71" spans="2:6">
      <c r="B71" s="71" t="s">
        <v>462</v>
      </c>
      <c r="C71" s="108" t="s">
        <v>299</v>
      </c>
      <c r="D71" s="106" t="s">
        <v>482</v>
      </c>
      <c r="F71" s="106" t="s">
        <v>303</v>
      </c>
    </row>
    <row r="72" spans="2:6" ht="15" thickBot="1">
      <c r="B72" s="72" t="s">
        <v>466</v>
      </c>
      <c r="C72" s="106" t="s">
        <v>483</v>
      </c>
      <c r="D72" s="106" t="s">
        <v>484</v>
      </c>
      <c r="F72" s="106" t="s">
        <v>485</v>
      </c>
    </row>
    <row r="73" spans="2:6" ht="15" thickBot="1">
      <c r="C73" s="106" t="s">
        <v>486</v>
      </c>
      <c r="D73" s="107" t="s">
        <v>257</v>
      </c>
      <c r="F73" s="106" t="s">
        <v>487</v>
      </c>
    </row>
    <row r="74" spans="2:6" ht="15" thickBot="1">
      <c r="C74" s="106" t="s">
        <v>488</v>
      </c>
      <c r="F74" s="108" t="s">
        <v>489</v>
      </c>
    </row>
    <row r="75" spans="2:6">
      <c r="B75" s="108" t="s">
        <v>307</v>
      </c>
      <c r="C75" s="106" t="s">
        <v>490</v>
      </c>
      <c r="F75" s="106" t="s">
        <v>300</v>
      </c>
    </row>
    <row r="76" spans="2:6" ht="15" thickBot="1">
      <c r="B76" s="106" t="s">
        <v>491</v>
      </c>
      <c r="C76" s="73" t="s">
        <v>257</v>
      </c>
      <c r="F76" s="106" t="s">
        <v>301</v>
      </c>
    </row>
    <row r="77" spans="2:6">
      <c r="B77" s="106" t="s">
        <v>492</v>
      </c>
      <c r="F77" s="106" t="s">
        <v>302</v>
      </c>
    </row>
    <row r="78" spans="2:6" ht="15" thickBot="1">
      <c r="B78" s="106" t="s">
        <v>493</v>
      </c>
      <c r="F78" s="106" t="s">
        <v>303</v>
      </c>
    </row>
    <row r="79" spans="2:6" ht="15" thickBot="1">
      <c r="B79" s="107" t="s">
        <v>257</v>
      </c>
      <c r="C79" s="144" t="s">
        <v>494</v>
      </c>
      <c r="F79" s="106" t="s">
        <v>485</v>
      </c>
    </row>
    <row r="80" spans="2:6" ht="15" thickBot="1">
      <c r="B80" s="144" t="s">
        <v>495</v>
      </c>
      <c r="C80" s="145" t="s">
        <v>462</v>
      </c>
      <c r="F80" s="106" t="s">
        <v>487</v>
      </c>
    </row>
    <row r="81" spans="2:6">
      <c r="B81" s="145" t="s">
        <v>496</v>
      </c>
      <c r="C81" s="139" t="s">
        <v>466</v>
      </c>
      <c r="F81" s="106" t="s">
        <v>497</v>
      </c>
    </row>
    <row r="82" spans="2:6">
      <c r="B82" s="139" t="s">
        <v>498</v>
      </c>
      <c r="F82" s="106" t="s">
        <v>499</v>
      </c>
    </row>
    <row r="83" spans="2:6" ht="15" thickBot="1">
      <c r="B83" s="107" t="s">
        <v>500</v>
      </c>
      <c r="F83" s="106" t="s">
        <v>501</v>
      </c>
    </row>
    <row r="84" spans="2:6" ht="15" thickBot="1">
      <c r="F84" s="106" t="s">
        <v>502</v>
      </c>
    </row>
    <row r="85" spans="2:6" ht="15" thickBot="1">
      <c r="B85" s="108" t="s">
        <v>503</v>
      </c>
    </row>
    <row r="86" spans="2:6">
      <c r="B86" s="106" t="s">
        <v>253</v>
      </c>
      <c r="F86" s="141"/>
    </row>
    <row r="87" spans="2:6">
      <c r="B87" s="106" t="s">
        <v>254</v>
      </c>
    </row>
    <row r="88" spans="2:6">
      <c r="B88" s="106" t="s">
        <v>255</v>
      </c>
    </row>
    <row r="89" spans="2:6" ht="15" thickBot="1">
      <c r="B89" s="107" t="s">
        <v>256</v>
      </c>
    </row>
    <row r="92" spans="2:6">
      <c r="B92" s="67" t="s">
        <v>262</v>
      </c>
    </row>
    <row r="93" spans="2:6">
      <c r="B93" s="66" t="s">
        <v>504</v>
      </c>
    </row>
  </sheetData>
  <mergeCells count="1">
    <mergeCell ref="H3:I3"/>
  </mergeCells>
  <dataValidations count="1">
    <dataValidation type="list" operator="equal" allowBlank="1" showInputMessage="1" showErrorMessage="1" errorTitle="Vyberte časový rozsah akce" error="Vyberte pouze z nabídky" promptTitle="Vyberte časový rozsah akce" prompt="Vyberte z nabídky" sqref="H5:H7">
      <formula1>$F$5:$F$8</formula1>
    </dataValidation>
  </dataValidation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5" tint="0.39997558519241921"/>
  </sheetPr>
  <dimension ref="A1:M93"/>
  <sheetViews>
    <sheetView topLeftCell="C41" workbookViewId="0">
      <selection activeCell="C58" sqref="C58"/>
    </sheetView>
  </sheetViews>
  <sheetFormatPr defaultRowHeight="15"/>
  <cols>
    <col min="1" max="1" width="11.85546875" customWidth="1"/>
    <col min="2" max="2" width="10.5703125" customWidth="1"/>
    <col min="3" max="3" width="109" customWidth="1"/>
    <col min="4" max="4" width="9.42578125" customWidth="1"/>
  </cols>
  <sheetData>
    <row r="1" spans="1:13">
      <c r="A1" s="1" t="s">
        <v>505</v>
      </c>
      <c r="B1" s="1" t="s">
        <v>506</v>
      </c>
      <c r="C1" s="1" t="s">
        <v>507</v>
      </c>
      <c r="D1" s="1" t="s">
        <v>508</v>
      </c>
      <c r="E1" s="1" t="s">
        <v>509</v>
      </c>
      <c r="F1" s="1" t="s">
        <v>510</v>
      </c>
      <c r="G1" s="1" t="s">
        <v>365</v>
      </c>
      <c r="H1" s="1" t="s">
        <v>511</v>
      </c>
      <c r="I1" s="1" t="s">
        <v>512</v>
      </c>
      <c r="J1" s="1" t="s">
        <v>513</v>
      </c>
      <c r="K1" s="1" t="s">
        <v>514</v>
      </c>
      <c r="L1" s="1" t="s">
        <v>515</v>
      </c>
      <c r="M1" s="1" t="s">
        <v>516</v>
      </c>
    </row>
    <row r="2" spans="1:13">
      <c r="A2">
        <v>600171213</v>
      </c>
      <c r="B2" s="2">
        <v>577235</v>
      </c>
      <c r="C2" t="s">
        <v>517</v>
      </c>
      <c r="D2" t="s">
        <v>518</v>
      </c>
      <c r="E2" t="s">
        <v>519</v>
      </c>
      <c r="F2" t="s">
        <v>520</v>
      </c>
      <c r="G2" t="s">
        <v>521</v>
      </c>
      <c r="H2" t="s">
        <v>522</v>
      </c>
      <c r="I2" t="s">
        <v>523</v>
      </c>
      <c r="J2" t="s">
        <v>524</v>
      </c>
      <c r="K2" t="s">
        <v>525</v>
      </c>
      <c r="L2" t="s">
        <v>526</v>
      </c>
      <c r="M2" t="s">
        <v>527</v>
      </c>
    </row>
    <row r="3" spans="1:13">
      <c r="A3">
        <v>600016251</v>
      </c>
      <c r="B3" s="2">
        <v>601403</v>
      </c>
      <c r="C3" t="s">
        <v>528</v>
      </c>
      <c r="D3" t="s">
        <v>529</v>
      </c>
      <c r="E3" t="s">
        <v>530</v>
      </c>
      <c r="F3" t="s">
        <v>531</v>
      </c>
      <c r="G3" t="s">
        <v>532</v>
      </c>
      <c r="H3" t="s">
        <v>533</v>
      </c>
      <c r="I3" t="s">
        <v>534</v>
      </c>
      <c r="J3" t="s">
        <v>535</v>
      </c>
      <c r="K3">
        <v>558443140</v>
      </c>
      <c r="L3" t="s">
        <v>536</v>
      </c>
      <c r="M3" t="s">
        <v>537</v>
      </c>
    </row>
    <row r="4" spans="1:13">
      <c r="A4">
        <v>600016471</v>
      </c>
      <c r="B4" s="2">
        <v>62331558</v>
      </c>
      <c r="C4" t="s">
        <v>538</v>
      </c>
      <c r="D4" t="s">
        <v>539</v>
      </c>
      <c r="E4" t="s">
        <v>540</v>
      </c>
      <c r="F4" t="s">
        <v>541</v>
      </c>
      <c r="G4" t="s">
        <v>542</v>
      </c>
      <c r="H4" t="s">
        <v>543</v>
      </c>
      <c r="I4" t="s">
        <v>544</v>
      </c>
      <c r="J4" t="s">
        <v>545</v>
      </c>
      <c r="K4">
        <v>596811078</v>
      </c>
      <c r="L4" t="s">
        <v>546</v>
      </c>
      <c r="M4" t="s">
        <v>547</v>
      </c>
    </row>
    <row r="5" spans="1:13">
      <c r="A5">
        <v>600016684</v>
      </c>
      <c r="B5" s="2">
        <v>62331582</v>
      </c>
      <c r="C5" t="s">
        <v>548</v>
      </c>
      <c r="D5" t="s">
        <v>549</v>
      </c>
      <c r="E5" t="s">
        <v>550</v>
      </c>
      <c r="F5" t="s">
        <v>541</v>
      </c>
      <c r="G5" t="s">
        <v>551</v>
      </c>
      <c r="H5" t="s">
        <v>552</v>
      </c>
      <c r="I5" t="s">
        <v>553</v>
      </c>
      <c r="J5" t="s">
        <v>554</v>
      </c>
      <c r="K5">
        <v>596411156</v>
      </c>
      <c r="L5" t="s">
        <v>555</v>
      </c>
      <c r="M5" t="s">
        <v>556</v>
      </c>
    </row>
    <row r="6" spans="1:13">
      <c r="A6">
        <v>600016480</v>
      </c>
      <c r="B6" s="2">
        <v>62331795</v>
      </c>
      <c r="C6" t="s">
        <v>557</v>
      </c>
      <c r="D6" t="s">
        <v>558</v>
      </c>
      <c r="E6" t="s">
        <v>559</v>
      </c>
      <c r="F6" t="s">
        <v>560</v>
      </c>
      <c r="G6" t="s">
        <v>561</v>
      </c>
      <c r="H6" t="s">
        <v>562</v>
      </c>
      <c r="I6" t="s">
        <v>563</v>
      </c>
      <c r="J6" t="s">
        <v>564</v>
      </c>
      <c r="K6">
        <v>596311197</v>
      </c>
      <c r="L6" t="s">
        <v>565</v>
      </c>
      <c r="M6" t="s">
        <v>566</v>
      </c>
    </row>
    <row r="7" spans="1:13">
      <c r="A7">
        <v>600016056</v>
      </c>
      <c r="B7" s="2">
        <v>601349</v>
      </c>
      <c r="C7" t="s">
        <v>567</v>
      </c>
      <c r="D7" t="s">
        <v>568</v>
      </c>
      <c r="E7" t="s">
        <v>569</v>
      </c>
      <c r="F7" t="s">
        <v>570</v>
      </c>
      <c r="G7" t="s">
        <v>571</v>
      </c>
      <c r="H7" t="s">
        <v>572</v>
      </c>
      <c r="I7" t="s">
        <v>573</v>
      </c>
      <c r="J7" t="s">
        <v>574</v>
      </c>
      <c r="K7">
        <v>554610664</v>
      </c>
      <c r="L7" t="s">
        <v>575</v>
      </c>
      <c r="M7" t="s">
        <v>576</v>
      </c>
    </row>
    <row r="8" spans="1:13">
      <c r="A8">
        <v>600016820</v>
      </c>
      <c r="B8" s="2">
        <v>601675</v>
      </c>
      <c r="C8" t="s">
        <v>577</v>
      </c>
      <c r="D8" t="s">
        <v>578</v>
      </c>
      <c r="E8" t="s">
        <v>579</v>
      </c>
      <c r="F8" t="s">
        <v>580</v>
      </c>
      <c r="G8" t="s">
        <v>581</v>
      </c>
      <c r="H8" t="s">
        <v>582</v>
      </c>
      <c r="I8" t="s">
        <v>583</v>
      </c>
      <c r="J8" t="s">
        <v>584</v>
      </c>
      <c r="K8">
        <v>556701044</v>
      </c>
      <c r="L8" t="s">
        <v>585</v>
      </c>
      <c r="M8" t="s">
        <v>586</v>
      </c>
    </row>
    <row r="9" spans="1:13">
      <c r="A9">
        <v>600017451</v>
      </c>
      <c r="B9" s="2">
        <v>842745</v>
      </c>
      <c r="C9" t="s">
        <v>587</v>
      </c>
      <c r="D9" t="s">
        <v>588</v>
      </c>
      <c r="E9" t="s">
        <v>589</v>
      </c>
      <c r="F9" t="s">
        <v>590</v>
      </c>
      <c r="G9" t="s">
        <v>591</v>
      </c>
      <c r="H9" t="s">
        <v>592</v>
      </c>
      <c r="I9" t="s">
        <v>593</v>
      </c>
      <c r="J9" t="s">
        <v>594</v>
      </c>
      <c r="K9">
        <v>596711829</v>
      </c>
      <c r="L9" t="s">
        <v>595</v>
      </c>
      <c r="M9" t="s">
        <v>596</v>
      </c>
    </row>
    <row r="10" spans="1:13">
      <c r="A10">
        <v>600017486</v>
      </c>
      <c r="B10" s="2">
        <v>842737</v>
      </c>
      <c r="C10" t="s">
        <v>597</v>
      </c>
      <c r="D10" t="s">
        <v>598</v>
      </c>
      <c r="E10" t="s">
        <v>599</v>
      </c>
      <c r="F10" t="s">
        <v>590</v>
      </c>
      <c r="G10" t="s">
        <v>600</v>
      </c>
      <c r="H10" t="s">
        <v>601</v>
      </c>
      <c r="I10" t="s">
        <v>602</v>
      </c>
      <c r="J10" t="s">
        <v>603</v>
      </c>
      <c r="K10">
        <v>596750873</v>
      </c>
      <c r="L10" t="s">
        <v>604</v>
      </c>
      <c r="M10" t="s">
        <v>605</v>
      </c>
    </row>
    <row r="11" spans="1:13">
      <c r="A11">
        <v>600016269</v>
      </c>
      <c r="B11" s="2">
        <v>601390</v>
      </c>
      <c r="C11" t="s">
        <v>606</v>
      </c>
      <c r="D11" t="s">
        <v>607</v>
      </c>
      <c r="E11" t="s">
        <v>608</v>
      </c>
      <c r="F11" t="s">
        <v>609</v>
      </c>
      <c r="G11" t="s">
        <v>610</v>
      </c>
      <c r="H11" t="s">
        <v>611</v>
      </c>
      <c r="I11" t="s">
        <v>612</v>
      </c>
      <c r="J11" t="s">
        <v>613</v>
      </c>
      <c r="K11">
        <v>558325284</v>
      </c>
      <c r="L11" t="s">
        <v>614</v>
      </c>
      <c r="M11" t="s">
        <v>615</v>
      </c>
    </row>
    <row r="12" spans="1:13">
      <c r="A12">
        <v>600016536</v>
      </c>
      <c r="B12" s="2">
        <v>62331540</v>
      </c>
      <c r="C12" t="s">
        <v>616</v>
      </c>
      <c r="D12" t="s">
        <v>617</v>
      </c>
      <c r="E12" t="s">
        <v>618</v>
      </c>
      <c r="F12" t="s">
        <v>619</v>
      </c>
      <c r="G12" t="s">
        <v>620</v>
      </c>
      <c r="H12" t="s">
        <v>621</v>
      </c>
      <c r="I12" t="s">
        <v>622</v>
      </c>
      <c r="J12" t="s">
        <v>623</v>
      </c>
      <c r="K12">
        <v>596539301</v>
      </c>
      <c r="L12" t="s">
        <v>624</v>
      </c>
      <c r="M12" t="s">
        <v>625</v>
      </c>
    </row>
    <row r="13" spans="1:13">
      <c r="A13">
        <v>600016234</v>
      </c>
      <c r="B13" s="2">
        <v>846881</v>
      </c>
      <c r="C13" t="s">
        <v>626</v>
      </c>
      <c r="D13" t="s">
        <v>627</v>
      </c>
      <c r="E13" t="s">
        <v>628</v>
      </c>
      <c r="F13" t="s">
        <v>629</v>
      </c>
      <c r="G13" t="s">
        <v>630</v>
      </c>
      <c r="H13" t="s">
        <v>631</v>
      </c>
      <c r="I13" t="s">
        <v>632</v>
      </c>
      <c r="J13" t="s">
        <v>633</v>
      </c>
      <c r="K13">
        <v>558441351</v>
      </c>
      <c r="L13" t="s">
        <v>634</v>
      </c>
      <c r="M13" t="s">
        <v>635</v>
      </c>
    </row>
    <row r="14" spans="1:13">
      <c r="A14">
        <v>600016188</v>
      </c>
      <c r="B14" s="2">
        <v>601331</v>
      </c>
      <c r="C14" t="s">
        <v>636</v>
      </c>
      <c r="D14" t="s">
        <v>637</v>
      </c>
      <c r="E14" t="s">
        <v>638</v>
      </c>
      <c r="F14" t="s">
        <v>639</v>
      </c>
      <c r="G14" t="s">
        <v>640</v>
      </c>
      <c r="H14" t="s">
        <v>641</v>
      </c>
      <c r="I14" t="s">
        <v>642</v>
      </c>
      <c r="J14" t="s">
        <v>643</v>
      </c>
      <c r="K14">
        <v>554721150</v>
      </c>
      <c r="L14" t="s">
        <v>644</v>
      </c>
      <c r="M14" t="s">
        <v>645</v>
      </c>
    </row>
    <row r="15" spans="1:13">
      <c r="A15">
        <v>600016749</v>
      </c>
      <c r="B15" s="2">
        <v>601659</v>
      </c>
      <c r="C15" t="s">
        <v>646</v>
      </c>
      <c r="D15" t="s">
        <v>647</v>
      </c>
      <c r="E15" t="s">
        <v>648</v>
      </c>
      <c r="F15" t="s">
        <v>649</v>
      </c>
      <c r="G15" t="s">
        <v>650</v>
      </c>
      <c r="H15" t="s">
        <v>651</v>
      </c>
      <c r="I15" t="s">
        <v>652</v>
      </c>
      <c r="J15" t="s">
        <v>653</v>
      </c>
      <c r="K15">
        <v>595537500</v>
      </c>
      <c r="L15" t="s">
        <v>654</v>
      </c>
      <c r="M15" t="s">
        <v>655</v>
      </c>
    </row>
    <row r="16" spans="1:13">
      <c r="A16">
        <v>600016455</v>
      </c>
      <c r="B16" s="2">
        <v>62331205</v>
      </c>
      <c r="C16" t="s">
        <v>656</v>
      </c>
      <c r="D16" t="s">
        <v>657</v>
      </c>
      <c r="E16" t="s">
        <v>658</v>
      </c>
      <c r="F16" t="s">
        <v>659</v>
      </c>
      <c r="G16" t="s">
        <v>660</v>
      </c>
      <c r="H16" t="s">
        <v>661</v>
      </c>
      <c r="I16" t="s">
        <v>662</v>
      </c>
      <c r="J16" t="s">
        <v>663</v>
      </c>
      <c r="K16">
        <v>596013431</v>
      </c>
      <c r="L16" t="s">
        <v>664</v>
      </c>
      <c r="M16" t="s">
        <v>665</v>
      </c>
    </row>
    <row r="17" spans="1:13">
      <c r="A17">
        <v>600017494</v>
      </c>
      <c r="B17" s="2">
        <v>842753</v>
      </c>
      <c r="C17" t="s">
        <v>666</v>
      </c>
      <c r="D17" t="s">
        <v>667</v>
      </c>
      <c r="E17" t="s">
        <v>668</v>
      </c>
      <c r="F17" t="s">
        <v>669</v>
      </c>
      <c r="G17" t="s">
        <v>670</v>
      </c>
      <c r="H17" t="s">
        <v>671</v>
      </c>
      <c r="I17" t="s">
        <v>672</v>
      </c>
      <c r="J17" t="s">
        <v>673</v>
      </c>
      <c r="K17">
        <v>596241073</v>
      </c>
      <c r="L17" t="s">
        <v>674</v>
      </c>
      <c r="M17" t="s">
        <v>675</v>
      </c>
    </row>
    <row r="18" spans="1:13">
      <c r="A18">
        <v>600016463</v>
      </c>
      <c r="B18" s="2">
        <v>62331639</v>
      </c>
      <c r="C18" t="s">
        <v>676</v>
      </c>
      <c r="D18" t="s">
        <v>677</v>
      </c>
      <c r="E18" t="s">
        <v>519</v>
      </c>
      <c r="F18" t="s">
        <v>520</v>
      </c>
      <c r="G18" t="s">
        <v>678</v>
      </c>
      <c r="H18" t="s">
        <v>679</v>
      </c>
      <c r="I18" t="s">
        <v>680</v>
      </c>
      <c r="J18" t="s">
        <v>681</v>
      </c>
      <c r="K18">
        <v>558746431</v>
      </c>
      <c r="L18" t="s">
        <v>682</v>
      </c>
      <c r="M18" t="s">
        <v>683</v>
      </c>
    </row>
    <row r="19" spans="1:13">
      <c r="A19">
        <v>600017249</v>
      </c>
      <c r="B19" s="2">
        <v>47813091</v>
      </c>
      <c r="C19" t="s">
        <v>684</v>
      </c>
      <c r="D19" t="s">
        <v>685</v>
      </c>
      <c r="E19" t="s">
        <v>686</v>
      </c>
      <c r="F19" t="s">
        <v>687</v>
      </c>
      <c r="G19" t="s">
        <v>688</v>
      </c>
      <c r="H19" t="s">
        <v>689</v>
      </c>
      <c r="I19" t="s">
        <v>690</v>
      </c>
      <c r="J19" t="s">
        <v>691</v>
      </c>
      <c r="K19">
        <v>553876030</v>
      </c>
      <c r="L19" t="s">
        <v>692</v>
      </c>
      <c r="M19" t="s">
        <v>693</v>
      </c>
    </row>
    <row r="20" spans="1:13">
      <c r="A20">
        <v>600016773</v>
      </c>
      <c r="B20" s="2">
        <v>601667</v>
      </c>
      <c r="C20" t="s">
        <v>694</v>
      </c>
      <c r="D20" t="s">
        <v>695</v>
      </c>
      <c r="E20" t="s">
        <v>696</v>
      </c>
      <c r="F20" t="s">
        <v>697</v>
      </c>
      <c r="G20" t="s">
        <v>698</v>
      </c>
      <c r="H20" t="s">
        <v>699</v>
      </c>
      <c r="I20" t="s">
        <v>700</v>
      </c>
      <c r="J20" t="s">
        <v>701</v>
      </c>
      <c r="K20">
        <v>556414433</v>
      </c>
      <c r="L20" t="s">
        <v>702</v>
      </c>
      <c r="M20" t="s">
        <v>703</v>
      </c>
    </row>
    <row r="21" spans="1:13">
      <c r="A21">
        <v>600017478</v>
      </c>
      <c r="B21" s="2">
        <v>602159</v>
      </c>
      <c r="C21" t="s">
        <v>704</v>
      </c>
      <c r="D21" t="s">
        <v>705</v>
      </c>
      <c r="E21" t="s">
        <v>706</v>
      </c>
      <c r="F21" t="s">
        <v>707</v>
      </c>
      <c r="G21" t="s">
        <v>708</v>
      </c>
      <c r="H21" t="s">
        <v>709</v>
      </c>
      <c r="I21" t="s">
        <v>710</v>
      </c>
      <c r="J21" t="s">
        <v>711</v>
      </c>
      <c r="K21">
        <v>595693821</v>
      </c>
      <c r="L21" t="s">
        <v>712</v>
      </c>
      <c r="M21" t="s">
        <v>713</v>
      </c>
    </row>
    <row r="22" spans="1:13">
      <c r="A22">
        <v>600016315</v>
      </c>
      <c r="B22" s="2">
        <v>601411</v>
      </c>
      <c r="C22" t="s">
        <v>714</v>
      </c>
      <c r="D22" t="s">
        <v>715</v>
      </c>
      <c r="E22" t="s">
        <v>628</v>
      </c>
      <c r="F22" t="s">
        <v>629</v>
      </c>
      <c r="G22" t="s">
        <v>716</v>
      </c>
      <c r="H22" t="s">
        <v>716</v>
      </c>
      <c r="I22" t="s">
        <v>717</v>
      </c>
      <c r="J22" t="s">
        <v>718</v>
      </c>
      <c r="K22">
        <v>558433515</v>
      </c>
      <c r="L22" t="s">
        <v>719</v>
      </c>
      <c r="M22" t="s">
        <v>720</v>
      </c>
    </row>
    <row r="23" spans="1:13">
      <c r="A23">
        <v>600171256</v>
      </c>
      <c r="B23" s="2">
        <v>576441</v>
      </c>
      <c r="C23" t="s">
        <v>721</v>
      </c>
      <c r="D23" t="s">
        <v>722</v>
      </c>
      <c r="E23" t="s">
        <v>648</v>
      </c>
      <c r="F23" t="s">
        <v>649</v>
      </c>
      <c r="G23" t="s">
        <v>723</v>
      </c>
      <c r="H23" t="s">
        <v>724</v>
      </c>
      <c r="I23" t="s">
        <v>725</v>
      </c>
      <c r="J23" t="s">
        <v>726</v>
      </c>
      <c r="K23">
        <v>556836551</v>
      </c>
      <c r="L23" t="s">
        <v>727</v>
      </c>
      <c r="M23" t="s">
        <v>728</v>
      </c>
    </row>
    <row r="24" spans="1:13">
      <c r="A24">
        <v>600017524</v>
      </c>
      <c r="B24" s="2">
        <v>602078</v>
      </c>
      <c r="C24" t="s">
        <v>729</v>
      </c>
      <c r="D24" t="s">
        <v>730</v>
      </c>
      <c r="E24" t="s">
        <v>731</v>
      </c>
      <c r="F24" t="s">
        <v>732</v>
      </c>
      <c r="G24" t="s">
        <v>733</v>
      </c>
      <c r="H24" t="s">
        <v>734</v>
      </c>
      <c r="I24" t="s">
        <v>735</v>
      </c>
      <c r="J24" t="s">
        <v>736</v>
      </c>
    </row>
    <row r="25" spans="1:13">
      <c r="A25">
        <v>600017443</v>
      </c>
      <c r="B25" s="2">
        <v>61989011</v>
      </c>
      <c r="C25" t="s">
        <v>737</v>
      </c>
      <c r="D25" t="s">
        <v>738</v>
      </c>
      <c r="E25" t="s">
        <v>706</v>
      </c>
      <c r="F25" t="s">
        <v>707</v>
      </c>
      <c r="G25" t="s">
        <v>739</v>
      </c>
      <c r="H25" t="s">
        <v>740</v>
      </c>
      <c r="I25" t="s">
        <v>741</v>
      </c>
      <c r="J25" t="s">
        <v>742</v>
      </c>
      <c r="K25">
        <v>596912198</v>
      </c>
      <c r="L25" t="s">
        <v>743</v>
      </c>
      <c r="M25" t="s">
        <v>744</v>
      </c>
    </row>
    <row r="26" spans="1:13">
      <c r="A26">
        <v>600017311</v>
      </c>
      <c r="B26" s="2">
        <v>47813130</v>
      </c>
      <c r="C26" s="25" t="s">
        <v>745</v>
      </c>
      <c r="D26" t="s">
        <v>746</v>
      </c>
      <c r="E26" t="s">
        <v>747</v>
      </c>
      <c r="F26" t="s">
        <v>748</v>
      </c>
      <c r="G26" t="s">
        <v>749</v>
      </c>
      <c r="H26" t="s">
        <v>750</v>
      </c>
      <c r="I26" t="s">
        <v>751</v>
      </c>
      <c r="J26" t="s">
        <v>752</v>
      </c>
      <c r="K26">
        <v>553760500</v>
      </c>
      <c r="L26" t="s">
        <v>753</v>
      </c>
      <c r="M26" t="s">
        <v>754</v>
      </c>
    </row>
    <row r="27" spans="1:13">
      <c r="A27">
        <v>600016714</v>
      </c>
      <c r="B27" s="2">
        <v>601641</v>
      </c>
      <c r="C27" t="s">
        <v>755</v>
      </c>
      <c r="D27" t="s">
        <v>756</v>
      </c>
      <c r="E27" t="s">
        <v>757</v>
      </c>
      <c r="F27" t="s">
        <v>758</v>
      </c>
      <c r="G27" t="s">
        <v>759</v>
      </c>
      <c r="H27" t="s">
        <v>760</v>
      </c>
      <c r="I27" t="s">
        <v>761</v>
      </c>
      <c r="J27" t="s">
        <v>762</v>
      </c>
      <c r="K27">
        <v>556722370</v>
      </c>
      <c r="L27" t="s">
        <v>763</v>
      </c>
      <c r="M27" t="s">
        <v>764</v>
      </c>
    </row>
    <row r="28" spans="1:13">
      <c r="A28">
        <v>600017508</v>
      </c>
      <c r="B28" s="2">
        <v>842761</v>
      </c>
      <c r="C28" t="s">
        <v>765</v>
      </c>
      <c r="D28" t="s">
        <v>766</v>
      </c>
      <c r="E28" t="s">
        <v>767</v>
      </c>
      <c r="F28" t="s">
        <v>768</v>
      </c>
      <c r="G28" t="s">
        <v>769</v>
      </c>
      <c r="H28" t="s">
        <v>770</v>
      </c>
      <c r="I28" t="s">
        <v>771</v>
      </c>
      <c r="J28" t="s">
        <v>772</v>
      </c>
      <c r="K28">
        <v>596116239</v>
      </c>
      <c r="L28" t="s">
        <v>773</v>
      </c>
      <c r="M28" t="s">
        <v>774</v>
      </c>
    </row>
    <row r="29" spans="1:13">
      <c r="A29">
        <v>600020037</v>
      </c>
      <c r="B29" s="2">
        <v>845027</v>
      </c>
      <c r="C29" t="s">
        <v>775</v>
      </c>
      <c r="D29" t="s">
        <v>776</v>
      </c>
      <c r="E29" t="s">
        <v>579</v>
      </c>
      <c r="F29" t="s">
        <v>580</v>
      </c>
      <c r="G29" t="s">
        <v>777</v>
      </c>
      <c r="H29" t="s">
        <v>778</v>
      </c>
      <c r="I29" t="s">
        <v>779</v>
      </c>
      <c r="J29" t="s">
        <v>780</v>
      </c>
      <c r="K29">
        <v>556414760</v>
      </c>
      <c r="L29" t="s">
        <v>781</v>
      </c>
      <c r="M29" t="s">
        <v>782</v>
      </c>
    </row>
    <row r="30" spans="1:13">
      <c r="A30">
        <v>600017320</v>
      </c>
      <c r="B30" s="2">
        <v>47813113</v>
      </c>
      <c r="C30" t="s">
        <v>783</v>
      </c>
      <c r="D30" t="s">
        <v>784</v>
      </c>
      <c r="E30" t="s">
        <v>747</v>
      </c>
      <c r="F30" t="s">
        <v>748</v>
      </c>
      <c r="G30" t="s">
        <v>785</v>
      </c>
      <c r="H30" t="s">
        <v>786</v>
      </c>
      <c r="I30" t="s">
        <v>787</v>
      </c>
      <c r="J30" t="s">
        <v>788</v>
      </c>
      <c r="K30">
        <v>555557400</v>
      </c>
      <c r="L30" t="s">
        <v>789</v>
      </c>
      <c r="M30" t="s">
        <v>790</v>
      </c>
    </row>
    <row r="31" spans="1:13">
      <c r="A31">
        <v>600016609</v>
      </c>
      <c r="B31" s="2">
        <v>60337320</v>
      </c>
      <c r="C31" t="s">
        <v>791</v>
      </c>
      <c r="D31" t="s">
        <v>792</v>
      </c>
      <c r="E31" t="s">
        <v>519</v>
      </c>
      <c r="F31" t="s">
        <v>520</v>
      </c>
      <c r="G31" t="s">
        <v>793</v>
      </c>
      <c r="H31" t="s">
        <v>794</v>
      </c>
      <c r="I31" t="s">
        <v>795</v>
      </c>
      <c r="J31" t="s">
        <v>796</v>
      </c>
      <c r="K31">
        <v>558712649</v>
      </c>
      <c r="L31" t="s">
        <v>797</v>
      </c>
      <c r="M31" t="s">
        <v>798</v>
      </c>
    </row>
    <row r="32" spans="1:13">
      <c r="A32">
        <v>600017460</v>
      </c>
      <c r="B32" s="2">
        <v>602094</v>
      </c>
      <c r="C32" t="s">
        <v>799</v>
      </c>
      <c r="D32" t="s">
        <v>800</v>
      </c>
      <c r="E32" t="s">
        <v>706</v>
      </c>
      <c r="F32" t="s">
        <v>707</v>
      </c>
      <c r="G32" t="s">
        <v>801</v>
      </c>
      <c r="H32" t="s">
        <v>802</v>
      </c>
      <c r="I32" t="s">
        <v>803</v>
      </c>
      <c r="J32" t="s">
        <v>804</v>
      </c>
      <c r="K32">
        <v>597317790</v>
      </c>
      <c r="L32" t="s">
        <v>805</v>
      </c>
      <c r="M32" t="s">
        <v>806</v>
      </c>
    </row>
    <row r="33" spans="1:13">
      <c r="A33">
        <v>600017257</v>
      </c>
      <c r="B33" s="2">
        <v>47813083</v>
      </c>
      <c r="C33" t="s">
        <v>807</v>
      </c>
      <c r="D33" t="s">
        <v>808</v>
      </c>
      <c r="E33" t="s">
        <v>747</v>
      </c>
      <c r="F33" t="s">
        <v>748</v>
      </c>
      <c r="G33" t="s">
        <v>809</v>
      </c>
      <c r="H33" t="s">
        <v>810</v>
      </c>
      <c r="I33" t="s">
        <v>811</v>
      </c>
      <c r="J33" t="s">
        <v>812</v>
      </c>
      <c r="K33">
        <v>553759160</v>
      </c>
      <c r="L33" t="s">
        <v>813</v>
      </c>
      <c r="M33" t="s">
        <v>814</v>
      </c>
    </row>
    <row r="34" spans="1:13">
      <c r="A34">
        <v>600017672</v>
      </c>
      <c r="B34" s="2">
        <v>602086</v>
      </c>
      <c r="C34" s="25" t="s">
        <v>815</v>
      </c>
      <c r="D34" t="s">
        <v>816</v>
      </c>
      <c r="E34" t="s">
        <v>817</v>
      </c>
      <c r="F34" t="s">
        <v>818</v>
      </c>
      <c r="G34" t="s">
        <v>819</v>
      </c>
      <c r="H34" t="s">
        <v>820</v>
      </c>
      <c r="I34" t="s">
        <v>821</v>
      </c>
      <c r="K34">
        <v>599524203</v>
      </c>
      <c r="L34" t="s">
        <v>822</v>
      </c>
      <c r="M34" t="s">
        <v>823</v>
      </c>
    </row>
    <row r="35" spans="1:13">
      <c r="A35">
        <v>600026779</v>
      </c>
      <c r="B35" s="2">
        <v>601837</v>
      </c>
      <c r="C35" t="s">
        <v>824</v>
      </c>
      <c r="D35" t="s">
        <v>825</v>
      </c>
      <c r="E35" t="s">
        <v>686</v>
      </c>
      <c r="F35" t="s">
        <v>826</v>
      </c>
      <c r="G35" t="s">
        <v>827</v>
      </c>
      <c r="H35" t="s">
        <v>828</v>
      </c>
      <c r="I35" t="s">
        <v>829</v>
      </c>
      <c r="J35" t="s">
        <v>829</v>
      </c>
      <c r="K35">
        <v>595041886</v>
      </c>
      <c r="L35" t="s">
        <v>830</v>
      </c>
      <c r="M35" t="s">
        <v>831</v>
      </c>
    </row>
    <row r="36" spans="1:13">
      <c r="A36">
        <v>600026396</v>
      </c>
      <c r="B36" s="2">
        <v>601594</v>
      </c>
      <c r="C36" t="s">
        <v>832</v>
      </c>
      <c r="D36" t="s">
        <v>833</v>
      </c>
      <c r="E36" t="s">
        <v>579</v>
      </c>
      <c r="F36" t="s">
        <v>580</v>
      </c>
      <c r="G36" t="s">
        <v>834</v>
      </c>
      <c r="H36" t="s">
        <v>835</v>
      </c>
      <c r="I36" t="s">
        <v>836</v>
      </c>
      <c r="J36" t="s">
        <v>837</v>
      </c>
      <c r="K36">
        <v>556707969</v>
      </c>
      <c r="L36" t="s">
        <v>838</v>
      </c>
      <c r="M36" t="s">
        <v>839</v>
      </c>
    </row>
    <row r="37" spans="1:13">
      <c r="A37">
        <v>600016501</v>
      </c>
      <c r="B37" s="2">
        <v>62331493</v>
      </c>
      <c r="C37" t="s">
        <v>840</v>
      </c>
      <c r="D37" t="s">
        <v>841</v>
      </c>
      <c r="E37" t="s">
        <v>519</v>
      </c>
      <c r="F37" t="s">
        <v>520</v>
      </c>
      <c r="G37" t="s">
        <v>842</v>
      </c>
      <c r="H37" t="s">
        <v>843</v>
      </c>
      <c r="I37" t="s">
        <v>844</v>
      </c>
      <c r="J37" t="s">
        <v>845</v>
      </c>
      <c r="K37">
        <v>558731235</v>
      </c>
      <c r="L37" t="s">
        <v>846</v>
      </c>
      <c r="M37" t="s">
        <v>847</v>
      </c>
    </row>
    <row r="38" spans="1:13">
      <c r="A38">
        <v>600017265</v>
      </c>
      <c r="B38" s="2">
        <v>47813075</v>
      </c>
      <c r="C38" t="s">
        <v>848</v>
      </c>
      <c r="D38" t="s">
        <v>849</v>
      </c>
      <c r="E38" t="s">
        <v>747</v>
      </c>
      <c r="F38" t="s">
        <v>748</v>
      </c>
      <c r="G38" t="s">
        <v>850</v>
      </c>
      <c r="H38" t="s">
        <v>851</v>
      </c>
      <c r="I38" t="s">
        <v>852</v>
      </c>
      <c r="J38" t="s">
        <v>853</v>
      </c>
      <c r="K38">
        <v>553710542</v>
      </c>
      <c r="L38" t="s">
        <v>854</v>
      </c>
      <c r="M38" t="s">
        <v>855</v>
      </c>
    </row>
    <row r="39" spans="1:13">
      <c r="A39">
        <v>600017516</v>
      </c>
      <c r="B39" s="2">
        <v>602060</v>
      </c>
      <c r="C39" t="s">
        <v>856</v>
      </c>
      <c r="D39" t="s">
        <v>857</v>
      </c>
      <c r="E39" t="s">
        <v>599</v>
      </c>
      <c r="F39" t="s">
        <v>590</v>
      </c>
      <c r="G39" t="s">
        <v>858</v>
      </c>
      <c r="H39" t="s">
        <v>859</v>
      </c>
      <c r="I39" t="s">
        <v>860</v>
      </c>
      <c r="J39" t="s">
        <v>861</v>
      </c>
      <c r="K39">
        <v>596752248</v>
      </c>
      <c r="L39" t="s">
        <v>862</v>
      </c>
      <c r="M39" t="s">
        <v>863</v>
      </c>
    </row>
    <row r="40" spans="1:13">
      <c r="A40">
        <v>600016226</v>
      </c>
      <c r="B40" s="2">
        <v>13643479</v>
      </c>
      <c r="C40" t="s">
        <v>864</v>
      </c>
      <c r="D40" t="s">
        <v>865</v>
      </c>
      <c r="E40" t="s">
        <v>866</v>
      </c>
      <c r="F40" t="s">
        <v>867</v>
      </c>
      <c r="G40" t="s">
        <v>868</v>
      </c>
      <c r="I40" t="s">
        <v>869</v>
      </c>
      <c r="J40" t="s">
        <v>870</v>
      </c>
      <c r="K40">
        <v>554295241</v>
      </c>
      <c r="L40" t="s">
        <v>871</v>
      </c>
      <c r="M40" t="s">
        <v>872</v>
      </c>
    </row>
    <row r="41" spans="1:13">
      <c r="A41">
        <v>600171191</v>
      </c>
      <c r="B41" s="2">
        <v>844691</v>
      </c>
      <c r="C41" t="s">
        <v>873</v>
      </c>
      <c r="D41" t="s">
        <v>874</v>
      </c>
      <c r="E41" t="s">
        <v>628</v>
      </c>
      <c r="F41" t="s">
        <v>629</v>
      </c>
      <c r="G41" t="s">
        <v>875</v>
      </c>
      <c r="H41" t="s">
        <v>876</v>
      </c>
      <c r="I41" t="s">
        <v>877</v>
      </c>
      <c r="J41" t="s">
        <v>878</v>
      </c>
      <c r="K41">
        <v>558621792</v>
      </c>
      <c r="L41" t="s">
        <v>879</v>
      </c>
      <c r="M41" t="s">
        <v>880</v>
      </c>
    </row>
    <row r="42" spans="1:13">
      <c r="A42">
        <v>600171183</v>
      </c>
      <c r="B42" s="2">
        <v>100340</v>
      </c>
      <c r="C42" t="s">
        <v>881</v>
      </c>
      <c r="D42" t="s">
        <v>882</v>
      </c>
      <c r="E42" t="s">
        <v>883</v>
      </c>
      <c r="F42" t="s">
        <v>884</v>
      </c>
      <c r="G42" t="s">
        <v>885</v>
      </c>
      <c r="H42" t="s">
        <v>886</v>
      </c>
      <c r="I42" t="s">
        <v>887</v>
      </c>
      <c r="J42" t="s">
        <v>888</v>
      </c>
      <c r="K42">
        <v>558357811</v>
      </c>
      <c r="L42" t="s">
        <v>889</v>
      </c>
      <c r="M42" t="s">
        <v>890</v>
      </c>
    </row>
    <row r="43" spans="1:13">
      <c r="A43">
        <v>600016218</v>
      </c>
      <c r="B43" s="2">
        <v>100307</v>
      </c>
      <c r="C43" t="s">
        <v>891</v>
      </c>
      <c r="D43" t="s">
        <v>892</v>
      </c>
      <c r="E43" t="s">
        <v>893</v>
      </c>
      <c r="F43" t="s">
        <v>894</v>
      </c>
      <c r="G43" t="s">
        <v>895</v>
      </c>
      <c r="H43" t="s">
        <v>896</v>
      </c>
      <c r="I43" t="s">
        <v>897</v>
      </c>
      <c r="J43" t="s">
        <v>898</v>
      </c>
      <c r="K43">
        <v>554652631</v>
      </c>
      <c r="L43" t="s">
        <v>899</v>
      </c>
      <c r="M43" t="s">
        <v>900</v>
      </c>
    </row>
    <row r="44" spans="1:13">
      <c r="A44">
        <v>600171167</v>
      </c>
      <c r="B44" s="2">
        <v>14450909</v>
      </c>
      <c r="C44" t="s">
        <v>901</v>
      </c>
      <c r="D44" t="s">
        <v>902</v>
      </c>
      <c r="E44" t="s">
        <v>569</v>
      </c>
      <c r="F44" t="s">
        <v>570</v>
      </c>
      <c r="G44" t="s">
        <v>903</v>
      </c>
      <c r="H44" t="s">
        <v>904</v>
      </c>
      <c r="I44" t="s">
        <v>905</v>
      </c>
      <c r="J44" t="s">
        <v>906</v>
      </c>
      <c r="K44">
        <v>554613075</v>
      </c>
      <c r="L44" t="s">
        <v>907</v>
      </c>
      <c r="M44" t="s">
        <v>908</v>
      </c>
    </row>
    <row r="45" spans="1:13">
      <c r="A45">
        <v>650024966</v>
      </c>
      <c r="B45" s="2">
        <v>70947911</v>
      </c>
      <c r="C45" t="s">
        <v>909</v>
      </c>
      <c r="D45" t="s">
        <v>910</v>
      </c>
      <c r="E45" t="s">
        <v>706</v>
      </c>
      <c r="F45" t="s">
        <v>707</v>
      </c>
      <c r="G45" t="s">
        <v>911</v>
      </c>
      <c r="H45" t="s">
        <v>912</v>
      </c>
      <c r="I45" t="s">
        <v>913</v>
      </c>
      <c r="J45" t="s">
        <v>914</v>
      </c>
      <c r="K45">
        <v>596628813</v>
      </c>
      <c r="L45" t="s">
        <v>915</v>
      </c>
      <c r="M45" t="s">
        <v>916</v>
      </c>
    </row>
    <row r="46" spans="1:13">
      <c r="A46">
        <v>600017419</v>
      </c>
      <c r="B46" s="2">
        <v>18054455</v>
      </c>
      <c r="C46" t="s">
        <v>917</v>
      </c>
      <c r="D46" t="s">
        <v>918</v>
      </c>
      <c r="E46" t="s">
        <v>747</v>
      </c>
      <c r="F46" t="s">
        <v>748</v>
      </c>
      <c r="G46" t="s">
        <v>919</v>
      </c>
      <c r="H46" t="s">
        <v>920</v>
      </c>
      <c r="I46" t="s">
        <v>921</v>
      </c>
      <c r="J46" t="s">
        <v>922</v>
      </c>
      <c r="K46">
        <v>553821906</v>
      </c>
      <c r="L46" t="s">
        <v>923</v>
      </c>
      <c r="M46" t="s">
        <v>924</v>
      </c>
    </row>
    <row r="47" spans="1:13">
      <c r="A47">
        <v>600016099</v>
      </c>
      <c r="B47" s="2">
        <v>601292</v>
      </c>
      <c r="C47" t="s">
        <v>925</v>
      </c>
      <c r="D47" t="s">
        <v>926</v>
      </c>
      <c r="E47" t="s">
        <v>569</v>
      </c>
      <c r="F47" t="s">
        <v>570</v>
      </c>
      <c r="G47" t="s">
        <v>927</v>
      </c>
      <c r="H47" t="s">
        <v>928</v>
      </c>
      <c r="I47" t="s">
        <v>929</v>
      </c>
      <c r="J47" t="s">
        <v>930</v>
      </c>
      <c r="K47">
        <v>554637460</v>
      </c>
      <c r="L47" t="s">
        <v>931</v>
      </c>
      <c r="M47" t="s">
        <v>932</v>
      </c>
    </row>
    <row r="48" spans="1:13">
      <c r="A48">
        <v>600016676</v>
      </c>
      <c r="B48" s="2">
        <v>62331515</v>
      </c>
      <c r="C48" t="s">
        <v>933</v>
      </c>
      <c r="D48" t="s">
        <v>934</v>
      </c>
      <c r="E48" t="s">
        <v>935</v>
      </c>
      <c r="F48" t="s">
        <v>936</v>
      </c>
      <c r="G48" t="s">
        <v>937</v>
      </c>
      <c r="H48" t="s">
        <v>938</v>
      </c>
      <c r="I48" t="s">
        <v>939</v>
      </c>
      <c r="J48" t="s">
        <v>940</v>
      </c>
      <c r="K48">
        <v>596348161</v>
      </c>
      <c r="L48" t="s">
        <v>941</v>
      </c>
      <c r="M48" t="s">
        <v>942</v>
      </c>
    </row>
    <row r="49" spans="1:13">
      <c r="A49">
        <v>600017699</v>
      </c>
      <c r="B49" s="2">
        <v>602141</v>
      </c>
      <c r="C49" t="s">
        <v>943</v>
      </c>
      <c r="D49" t="s">
        <v>944</v>
      </c>
      <c r="E49" t="s">
        <v>945</v>
      </c>
      <c r="F49" t="s">
        <v>946</v>
      </c>
      <c r="G49" t="s">
        <v>947</v>
      </c>
      <c r="H49" t="s">
        <v>948</v>
      </c>
      <c r="I49" t="s">
        <v>949</v>
      </c>
      <c r="J49" t="s">
        <v>950</v>
      </c>
      <c r="K49">
        <v>552304232</v>
      </c>
      <c r="L49" t="s">
        <v>951</v>
      </c>
      <c r="M49" t="s">
        <v>952</v>
      </c>
    </row>
    <row r="50" spans="1:13">
      <c r="A50">
        <v>600016170</v>
      </c>
      <c r="B50" s="2">
        <v>601322</v>
      </c>
      <c r="C50" t="s">
        <v>953</v>
      </c>
      <c r="D50" t="s">
        <v>954</v>
      </c>
      <c r="E50" t="s">
        <v>866</v>
      </c>
      <c r="F50" t="s">
        <v>867</v>
      </c>
      <c r="G50" t="s">
        <v>955</v>
      </c>
      <c r="H50" t="s">
        <v>956</v>
      </c>
      <c r="I50" t="s">
        <v>957</v>
      </c>
      <c r="J50" t="s">
        <v>958</v>
      </c>
      <c r="K50">
        <v>555559711</v>
      </c>
      <c r="L50" t="s">
        <v>959</v>
      </c>
      <c r="M50" t="s">
        <v>960</v>
      </c>
    </row>
    <row r="51" spans="1:13">
      <c r="A51">
        <v>600016579</v>
      </c>
      <c r="B51" s="2">
        <v>62331574</v>
      </c>
      <c r="C51" t="s">
        <v>961</v>
      </c>
      <c r="D51" t="s">
        <v>962</v>
      </c>
      <c r="E51" t="s">
        <v>540</v>
      </c>
      <c r="F51" t="s">
        <v>541</v>
      </c>
      <c r="G51" t="s">
        <v>963</v>
      </c>
      <c r="H51" t="s">
        <v>964</v>
      </c>
      <c r="I51" t="s">
        <v>965</v>
      </c>
      <c r="J51" t="s">
        <v>966</v>
      </c>
      <c r="K51">
        <v>596811132</v>
      </c>
      <c r="L51" t="s">
        <v>967</v>
      </c>
      <c r="M51" t="s">
        <v>968</v>
      </c>
    </row>
    <row r="52" spans="1:13">
      <c r="A52">
        <v>600017583</v>
      </c>
      <c r="B52" s="2">
        <v>602132</v>
      </c>
      <c r="C52" t="s">
        <v>969</v>
      </c>
      <c r="D52" t="s">
        <v>970</v>
      </c>
      <c r="E52" t="s">
        <v>731</v>
      </c>
      <c r="F52" t="s">
        <v>971</v>
      </c>
      <c r="G52" t="s">
        <v>972</v>
      </c>
      <c r="H52" t="s">
        <v>973</v>
      </c>
      <c r="I52" t="s">
        <v>974</v>
      </c>
      <c r="J52" t="s">
        <v>975</v>
      </c>
      <c r="K52">
        <v>596118465</v>
      </c>
      <c r="L52" t="s">
        <v>976</v>
      </c>
      <c r="M52" t="s">
        <v>977</v>
      </c>
    </row>
    <row r="53" spans="1:13">
      <c r="A53">
        <v>600017753</v>
      </c>
      <c r="B53" s="2">
        <v>602124</v>
      </c>
      <c r="C53" t="s">
        <v>978</v>
      </c>
      <c r="D53" t="s">
        <v>979</v>
      </c>
      <c r="E53" t="s">
        <v>599</v>
      </c>
      <c r="F53" t="s">
        <v>590</v>
      </c>
      <c r="G53" t="s">
        <v>980</v>
      </c>
      <c r="H53" t="s">
        <v>981</v>
      </c>
      <c r="I53" t="s">
        <v>982</v>
      </c>
      <c r="J53" t="s">
        <v>983</v>
      </c>
      <c r="K53">
        <v>595781541</v>
      </c>
      <c r="L53" t="s">
        <v>984</v>
      </c>
      <c r="M53" t="s">
        <v>985</v>
      </c>
    </row>
    <row r="54" spans="1:13">
      <c r="A54">
        <v>600016552</v>
      </c>
      <c r="B54" s="2">
        <v>62331566</v>
      </c>
      <c r="C54" t="s">
        <v>986</v>
      </c>
      <c r="D54" t="s">
        <v>987</v>
      </c>
      <c r="E54" t="s">
        <v>550</v>
      </c>
      <c r="F54" t="s">
        <v>541</v>
      </c>
      <c r="G54" t="s">
        <v>988</v>
      </c>
      <c r="H54" t="s">
        <v>989</v>
      </c>
      <c r="I54" t="s">
        <v>990</v>
      </c>
      <c r="J54" t="s">
        <v>991</v>
      </c>
      <c r="K54">
        <v>596410498</v>
      </c>
      <c r="L54" t="s">
        <v>992</v>
      </c>
      <c r="M54" t="s">
        <v>993</v>
      </c>
    </row>
    <row r="55" spans="1:13">
      <c r="A55">
        <v>600017389</v>
      </c>
      <c r="B55" s="2">
        <v>47813148</v>
      </c>
      <c r="C55" t="s">
        <v>994</v>
      </c>
      <c r="D55" t="s">
        <v>995</v>
      </c>
      <c r="E55" t="s">
        <v>747</v>
      </c>
      <c r="F55" t="s">
        <v>748</v>
      </c>
      <c r="G55" t="s">
        <v>996</v>
      </c>
      <c r="H55" t="s">
        <v>997</v>
      </c>
      <c r="I55" t="s">
        <v>998</v>
      </c>
      <c r="J55" t="s">
        <v>999</v>
      </c>
      <c r="K55">
        <v>553627952</v>
      </c>
      <c r="L55" t="s">
        <v>1000</v>
      </c>
      <c r="M55" t="s">
        <v>1001</v>
      </c>
    </row>
    <row r="56" spans="1:13">
      <c r="A56">
        <v>600017681</v>
      </c>
      <c r="B56" s="2">
        <v>602116</v>
      </c>
      <c r="C56" t="s">
        <v>1002</v>
      </c>
      <c r="D56" t="s">
        <v>1003</v>
      </c>
      <c r="E56" t="s">
        <v>599</v>
      </c>
      <c r="F56" t="s">
        <v>590</v>
      </c>
      <c r="G56" t="s">
        <v>1004</v>
      </c>
      <c r="H56" t="s">
        <v>1005</v>
      </c>
      <c r="I56" t="s">
        <v>1006</v>
      </c>
      <c r="J56" t="s">
        <v>1007</v>
      </c>
      <c r="K56">
        <v>595781531</v>
      </c>
      <c r="L56" t="s">
        <v>1008</v>
      </c>
      <c r="M56" t="s">
        <v>1009</v>
      </c>
    </row>
    <row r="57" spans="1:13">
      <c r="A57">
        <v>600016323</v>
      </c>
      <c r="B57" s="2">
        <v>601381</v>
      </c>
      <c r="C57" t="s">
        <v>1010</v>
      </c>
      <c r="D57" t="s">
        <v>1011</v>
      </c>
      <c r="E57" t="s">
        <v>628</v>
      </c>
      <c r="F57" t="s">
        <v>629</v>
      </c>
      <c r="G57" t="s">
        <v>1012</v>
      </c>
      <c r="H57" t="s">
        <v>1013</v>
      </c>
      <c r="I57" t="s">
        <v>1014</v>
      </c>
      <c r="J57" t="s">
        <v>1015</v>
      </c>
      <c r="K57">
        <v>558406212</v>
      </c>
      <c r="L57" t="s">
        <v>1016</v>
      </c>
      <c r="M57" t="s">
        <v>1017</v>
      </c>
    </row>
    <row r="58" spans="1:13">
      <c r="A58">
        <v>600016668</v>
      </c>
      <c r="B58" s="2">
        <v>66932581</v>
      </c>
      <c r="C58" t="s">
        <v>1018</v>
      </c>
      <c r="D58" t="s">
        <v>1019</v>
      </c>
      <c r="E58" t="s">
        <v>658</v>
      </c>
      <c r="F58" t="s">
        <v>659</v>
      </c>
      <c r="G58" t="s">
        <v>1020</v>
      </c>
      <c r="H58" t="s">
        <v>1021</v>
      </c>
      <c r="I58" t="s">
        <v>1022</v>
      </c>
      <c r="J58" t="s">
        <v>1023</v>
      </c>
      <c r="K58">
        <v>596097999</v>
      </c>
      <c r="L58" t="s">
        <v>1024</v>
      </c>
      <c r="M58" t="s">
        <v>1025</v>
      </c>
    </row>
    <row r="59" spans="1:13">
      <c r="A59">
        <v>600171230</v>
      </c>
      <c r="B59" s="2">
        <v>13644271</v>
      </c>
      <c r="C59" t="s">
        <v>1026</v>
      </c>
      <c r="D59" t="s">
        <v>1027</v>
      </c>
      <c r="E59" t="s">
        <v>1028</v>
      </c>
      <c r="F59" t="s">
        <v>1029</v>
      </c>
      <c r="G59" t="s">
        <v>1030</v>
      </c>
      <c r="H59" t="s">
        <v>1031</v>
      </c>
      <c r="I59" t="s">
        <v>1032</v>
      </c>
      <c r="K59">
        <v>553401731</v>
      </c>
      <c r="L59" t="s">
        <v>1033</v>
      </c>
      <c r="M59" t="s">
        <v>1034</v>
      </c>
    </row>
    <row r="60" spans="1:13">
      <c r="A60">
        <v>600016510</v>
      </c>
      <c r="B60" s="2">
        <v>13644289</v>
      </c>
      <c r="C60" t="s">
        <v>1035</v>
      </c>
      <c r="D60" t="s">
        <v>1036</v>
      </c>
      <c r="E60" t="s">
        <v>1037</v>
      </c>
      <c r="F60" t="s">
        <v>541</v>
      </c>
      <c r="G60" t="s">
        <v>1038</v>
      </c>
      <c r="H60" t="s">
        <v>1039</v>
      </c>
      <c r="I60" t="s">
        <v>1040</v>
      </c>
      <c r="J60" t="s">
        <v>1041</v>
      </c>
      <c r="K60">
        <v>553810000</v>
      </c>
      <c r="L60" t="s">
        <v>1042</v>
      </c>
      <c r="M60" t="s">
        <v>1043</v>
      </c>
    </row>
    <row r="61" spans="1:13">
      <c r="A61">
        <v>600016854</v>
      </c>
      <c r="B61" s="2">
        <v>577910</v>
      </c>
      <c r="C61" t="s">
        <v>1044</v>
      </c>
      <c r="D61" t="s">
        <v>1045</v>
      </c>
      <c r="E61" t="s">
        <v>1046</v>
      </c>
      <c r="F61" t="s">
        <v>1047</v>
      </c>
      <c r="G61" t="s">
        <v>1048</v>
      </c>
      <c r="H61" t="s">
        <v>1049</v>
      </c>
      <c r="I61" t="s">
        <v>1050</v>
      </c>
      <c r="J61" t="s">
        <v>1051</v>
      </c>
      <c r="K61">
        <v>556730171</v>
      </c>
      <c r="L61" t="s">
        <v>1052</v>
      </c>
      <c r="M61" t="s">
        <v>1053</v>
      </c>
    </row>
    <row r="62" spans="1:13">
      <c r="A62">
        <v>600026337</v>
      </c>
      <c r="B62" s="2">
        <v>13644297</v>
      </c>
      <c r="C62" t="s">
        <v>1054</v>
      </c>
      <c r="D62" t="s">
        <v>1055</v>
      </c>
      <c r="E62" t="s">
        <v>1037</v>
      </c>
      <c r="F62" t="s">
        <v>541</v>
      </c>
      <c r="G62" t="s">
        <v>1056</v>
      </c>
      <c r="H62" t="s">
        <v>1057</v>
      </c>
      <c r="I62" t="s">
        <v>1058</v>
      </c>
      <c r="J62" t="s">
        <v>1059</v>
      </c>
      <c r="K62">
        <v>596809111</v>
      </c>
      <c r="L62" t="s">
        <v>1060</v>
      </c>
      <c r="M62" t="s">
        <v>1061</v>
      </c>
    </row>
    <row r="63" spans="1:13">
      <c r="A63">
        <v>600016048</v>
      </c>
      <c r="B63" s="2">
        <v>63731371</v>
      </c>
      <c r="C63" t="s">
        <v>1062</v>
      </c>
      <c r="D63" t="s">
        <v>1063</v>
      </c>
      <c r="E63" t="s">
        <v>569</v>
      </c>
      <c r="F63" t="s">
        <v>1064</v>
      </c>
      <c r="G63" t="s">
        <v>1065</v>
      </c>
      <c r="H63" t="s">
        <v>1066</v>
      </c>
      <c r="I63" t="s">
        <v>1067</v>
      </c>
      <c r="J63" t="s">
        <v>1068</v>
      </c>
      <c r="K63">
        <v>554611557</v>
      </c>
      <c r="L63" t="s">
        <v>1069</v>
      </c>
      <c r="M63" t="s">
        <v>1070</v>
      </c>
    </row>
    <row r="64" spans="1:13">
      <c r="A64">
        <v>600171302</v>
      </c>
      <c r="B64" s="2">
        <v>13644327</v>
      </c>
      <c r="C64" t="s">
        <v>1071</v>
      </c>
      <c r="D64" t="s">
        <v>1072</v>
      </c>
      <c r="E64" t="s">
        <v>767</v>
      </c>
      <c r="F64" t="s">
        <v>971</v>
      </c>
      <c r="G64" t="s">
        <v>1073</v>
      </c>
      <c r="H64" t="s">
        <v>1074</v>
      </c>
      <c r="I64" t="s">
        <v>1075</v>
      </c>
      <c r="J64" t="s">
        <v>1076</v>
      </c>
      <c r="K64">
        <v>556205222</v>
      </c>
      <c r="L64" t="s">
        <v>1077</v>
      </c>
      <c r="M64" t="s">
        <v>1078</v>
      </c>
    </row>
    <row r="65" spans="1:13">
      <c r="A65">
        <v>600016242</v>
      </c>
      <c r="B65" s="2">
        <v>577243</v>
      </c>
      <c r="C65" t="s">
        <v>1079</v>
      </c>
      <c r="D65" t="s">
        <v>1080</v>
      </c>
      <c r="E65" t="s">
        <v>628</v>
      </c>
      <c r="F65" t="s">
        <v>1081</v>
      </c>
      <c r="G65" t="s">
        <v>1082</v>
      </c>
      <c r="H65" t="s">
        <v>1083</v>
      </c>
      <c r="I65" t="s">
        <v>1084</v>
      </c>
      <c r="K65">
        <v>558630041</v>
      </c>
      <c r="L65" t="s">
        <v>1085</v>
      </c>
      <c r="M65" t="s">
        <v>1086</v>
      </c>
    </row>
    <row r="66" spans="1:13">
      <c r="A66">
        <v>691002932</v>
      </c>
      <c r="B66" s="2">
        <v>72547651</v>
      </c>
      <c r="C66" s="25" t="s">
        <v>1087</v>
      </c>
      <c r="D66" t="s">
        <v>1088</v>
      </c>
      <c r="E66" t="s">
        <v>747</v>
      </c>
      <c r="F66" t="s">
        <v>748</v>
      </c>
      <c r="G66" t="s">
        <v>1089</v>
      </c>
      <c r="H66" t="s">
        <v>1090</v>
      </c>
      <c r="I66" t="s">
        <v>1091</v>
      </c>
      <c r="J66" t="s">
        <v>1092</v>
      </c>
      <c r="K66">
        <v>553711628</v>
      </c>
      <c r="L66" t="s">
        <v>1093</v>
      </c>
      <c r="M66" t="s">
        <v>1094</v>
      </c>
    </row>
    <row r="67" spans="1:13">
      <c r="A67">
        <v>600026957</v>
      </c>
      <c r="B67" s="2">
        <v>13644319</v>
      </c>
      <c r="C67" t="s">
        <v>1095</v>
      </c>
      <c r="D67" t="s">
        <v>1096</v>
      </c>
      <c r="E67" t="s">
        <v>706</v>
      </c>
      <c r="F67" t="s">
        <v>707</v>
      </c>
      <c r="G67" t="s">
        <v>1097</v>
      </c>
      <c r="H67" t="s">
        <v>1098</v>
      </c>
      <c r="I67" t="s">
        <v>1099</v>
      </c>
      <c r="J67" t="s">
        <v>1100</v>
      </c>
      <c r="K67">
        <v>596909302</v>
      </c>
      <c r="L67" t="s">
        <v>1101</v>
      </c>
      <c r="M67" t="s">
        <v>1102</v>
      </c>
    </row>
    <row r="68" spans="1:13">
      <c r="A68">
        <v>600016145</v>
      </c>
      <c r="B68" s="2">
        <v>846279</v>
      </c>
      <c r="C68" t="s">
        <v>1103</v>
      </c>
      <c r="D68" t="s">
        <v>1104</v>
      </c>
      <c r="E68" t="s">
        <v>569</v>
      </c>
      <c r="F68" t="s">
        <v>570</v>
      </c>
      <c r="G68" t="s">
        <v>1105</v>
      </c>
      <c r="H68" t="s">
        <v>1106</v>
      </c>
      <c r="I68" t="s">
        <v>1107</v>
      </c>
      <c r="J68" t="s">
        <v>1108</v>
      </c>
      <c r="K68">
        <v>554637151</v>
      </c>
      <c r="L68" t="s">
        <v>1109</v>
      </c>
      <c r="M68" t="s">
        <v>1110</v>
      </c>
    </row>
    <row r="69" spans="1:13">
      <c r="A69">
        <v>600017338</v>
      </c>
      <c r="B69" s="2">
        <v>47813121</v>
      </c>
      <c r="C69" t="s">
        <v>1111</v>
      </c>
      <c r="D69" t="s">
        <v>1112</v>
      </c>
      <c r="E69" t="s">
        <v>747</v>
      </c>
      <c r="F69" t="s">
        <v>748</v>
      </c>
      <c r="G69" t="s">
        <v>1113</v>
      </c>
      <c r="H69" t="s">
        <v>1114</v>
      </c>
      <c r="I69" t="s">
        <v>1115</v>
      </c>
      <c r="J69" t="s">
        <v>1116</v>
      </c>
      <c r="K69">
        <v>553621580</v>
      </c>
      <c r="L69" t="s">
        <v>1117</v>
      </c>
      <c r="M69" t="s">
        <v>1118</v>
      </c>
    </row>
    <row r="70" spans="1:13">
      <c r="A70">
        <v>600016307</v>
      </c>
      <c r="B70" s="2">
        <v>13644301</v>
      </c>
      <c r="C70" t="s">
        <v>1119</v>
      </c>
      <c r="D70" t="s">
        <v>1120</v>
      </c>
      <c r="E70" t="s">
        <v>628</v>
      </c>
      <c r="F70" t="s">
        <v>629</v>
      </c>
      <c r="G70" t="s">
        <v>1121</v>
      </c>
      <c r="H70" t="s">
        <v>1122</v>
      </c>
      <c r="I70" t="s">
        <v>1123</v>
      </c>
      <c r="J70" t="s">
        <v>1122</v>
      </c>
      <c r="K70">
        <v>558421203</v>
      </c>
      <c r="L70" t="s">
        <v>1124</v>
      </c>
      <c r="M70" t="s">
        <v>1125</v>
      </c>
    </row>
    <row r="71" spans="1:13">
      <c r="A71">
        <v>600171299</v>
      </c>
      <c r="B71" s="2">
        <v>575933</v>
      </c>
      <c r="C71" t="s">
        <v>1126</v>
      </c>
      <c r="D71" t="s">
        <v>1127</v>
      </c>
      <c r="E71" t="s">
        <v>706</v>
      </c>
      <c r="F71" t="s">
        <v>707</v>
      </c>
      <c r="G71" t="s">
        <v>1128</v>
      </c>
      <c r="H71" t="s">
        <v>1129</v>
      </c>
      <c r="I71" t="s">
        <v>1130</v>
      </c>
      <c r="J71" t="s">
        <v>1131</v>
      </c>
      <c r="K71" t="s">
        <v>1132</v>
      </c>
      <c r="L71" t="s">
        <v>1133</v>
      </c>
      <c r="M71" t="s">
        <v>1134</v>
      </c>
    </row>
    <row r="72" spans="1:13">
      <c r="A72">
        <v>600171272</v>
      </c>
      <c r="B72" s="2">
        <v>577260</v>
      </c>
      <c r="C72" t="s">
        <v>1135</v>
      </c>
      <c r="D72" t="s">
        <v>1136</v>
      </c>
      <c r="E72" t="s">
        <v>589</v>
      </c>
      <c r="F72" t="s">
        <v>590</v>
      </c>
      <c r="G72" t="s">
        <v>1137</v>
      </c>
      <c r="H72" t="s">
        <v>1138</v>
      </c>
      <c r="I72" t="s">
        <v>1139</v>
      </c>
      <c r="J72" t="s">
        <v>1140</v>
      </c>
      <c r="K72">
        <v>596716755</v>
      </c>
      <c r="L72" t="s">
        <v>1141</v>
      </c>
      <c r="M72" t="s">
        <v>1142</v>
      </c>
    </row>
    <row r="73" spans="1:13">
      <c r="A73">
        <v>600017702</v>
      </c>
      <c r="B73" s="2">
        <v>845213</v>
      </c>
      <c r="C73" t="s">
        <v>1143</v>
      </c>
      <c r="D73" t="s">
        <v>1144</v>
      </c>
      <c r="E73" t="s">
        <v>599</v>
      </c>
      <c r="F73" t="s">
        <v>590</v>
      </c>
      <c r="G73" t="s">
        <v>1145</v>
      </c>
      <c r="H73" t="s">
        <v>1146</v>
      </c>
      <c r="I73" t="s">
        <v>1147</v>
      </c>
      <c r="J73" t="s">
        <v>1148</v>
      </c>
      <c r="K73">
        <v>597494101</v>
      </c>
      <c r="L73" t="s">
        <v>1149</v>
      </c>
      <c r="M73" t="s">
        <v>1150</v>
      </c>
    </row>
    <row r="74" spans="1:13">
      <c r="A74">
        <v>600171868</v>
      </c>
      <c r="B74" s="2">
        <v>845299</v>
      </c>
      <c r="C74" t="s">
        <v>1151</v>
      </c>
      <c r="D74" t="s">
        <v>1152</v>
      </c>
      <c r="E74" t="s">
        <v>747</v>
      </c>
      <c r="F74" t="s">
        <v>1153</v>
      </c>
      <c r="G74" t="s">
        <v>1154</v>
      </c>
      <c r="H74" t="s">
        <v>1155</v>
      </c>
      <c r="I74" t="s">
        <v>1156</v>
      </c>
      <c r="J74" t="s">
        <v>1157</v>
      </c>
      <c r="K74">
        <v>555538146</v>
      </c>
      <c r="L74" t="s">
        <v>1158</v>
      </c>
      <c r="M74" t="s">
        <v>1159</v>
      </c>
    </row>
    <row r="75" spans="1:13">
      <c r="A75">
        <v>600171311</v>
      </c>
      <c r="B75" s="2">
        <v>14451093</v>
      </c>
      <c r="C75" t="s">
        <v>1160</v>
      </c>
      <c r="D75" t="s">
        <v>1161</v>
      </c>
      <c r="E75" t="s">
        <v>945</v>
      </c>
      <c r="F75" t="s">
        <v>946</v>
      </c>
      <c r="G75" t="s">
        <v>1162</v>
      </c>
      <c r="H75" t="s">
        <v>1163</v>
      </c>
      <c r="I75" t="s">
        <v>1164</v>
      </c>
      <c r="J75" t="s">
        <v>1165</v>
      </c>
      <c r="K75">
        <v>555503101</v>
      </c>
      <c r="L75" t="s">
        <v>1166</v>
      </c>
      <c r="M75" t="s">
        <v>1167</v>
      </c>
    </row>
    <row r="76" spans="1:13">
      <c r="A76">
        <v>600016846</v>
      </c>
      <c r="B76" s="2">
        <v>848077</v>
      </c>
      <c r="C76" t="s">
        <v>1168</v>
      </c>
      <c r="D76" t="s">
        <v>1169</v>
      </c>
      <c r="E76" t="s">
        <v>579</v>
      </c>
      <c r="F76" t="s">
        <v>580</v>
      </c>
      <c r="G76" t="s">
        <v>1170</v>
      </c>
      <c r="H76" t="s">
        <v>1171</v>
      </c>
      <c r="I76" t="s">
        <v>1172</v>
      </c>
      <c r="J76" t="s">
        <v>1173</v>
      </c>
      <c r="K76">
        <v>556706301</v>
      </c>
      <c r="L76" t="s">
        <v>1174</v>
      </c>
      <c r="M76" t="s">
        <v>1175</v>
      </c>
    </row>
    <row r="77" spans="1:13">
      <c r="A77">
        <v>600171205</v>
      </c>
      <c r="B77" s="2">
        <v>68321261</v>
      </c>
      <c r="C77" t="s">
        <v>1176</v>
      </c>
      <c r="D77" t="s">
        <v>1177</v>
      </c>
      <c r="E77" t="s">
        <v>1037</v>
      </c>
      <c r="F77" t="s">
        <v>541</v>
      </c>
      <c r="G77" t="s">
        <v>1178</v>
      </c>
      <c r="H77" t="s">
        <v>1179</v>
      </c>
      <c r="I77" t="s">
        <v>1180</v>
      </c>
      <c r="J77" t="s">
        <v>1181</v>
      </c>
      <c r="K77">
        <v>596802111</v>
      </c>
      <c r="L77" t="s">
        <v>1182</v>
      </c>
      <c r="M77" t="s">
        <v>1183</v>
      </c>
    </row>
    <row r="78" spans="1:13">
      <c r="A78">
        <v>600171248</v>
      </c>
      <c r="B78" s="2">
        <v>13644254</v>
      </c>
      <c r="C78" t="s">
        <v>1184</v>
      </c>
      <c r="D78" t="s">
        <v>1185</v>
      </c>
      <c r="E78" t="s">
        <v>559</v>
      </c>
      <c r="F78" t="s">
        <v>560</v>
      </c>
      <c r="G78" t="s">
        <v>1186</v>
      </c>
      <c r="H78" t="s">
        <v>1187</v>
      </c>
      <c r="I78" t="s">
        <v>1188</v>
      </c>
      <c r="J78" t="s">
        <v>1187</v>
      </c>
      <c r="K78">
        <v>596311319</v>
      </c>
      <c r="L78" t="s">
        <v>1189</v>
      </c>
      <c r="M78" t="s">
        <v>1190</v>
      </c>
    </row>
    <row r="79" spans="1:13">
      <c r="A79">
        <v>600017656</v>
      </c>
      <c r="B79" s="2">
        <v>845329</v>
      </c>
      <c r="C79" t="s">
        <v>1191</v>
      </c>
      <c r="D79" t="s">
        <v>1192</v>
      </c>
      <c r="E79" t="s">
        <v>706</v>
      </c>
      <c r="F79" t="s">
        <v>1193</v>
      </c>
      <c r="G79" t="s">
        <v>1194</v>
      </c>
      <c r="H79" t="s">
        <v>1195</v>
      </c>
      <c r="I79" t="s">
        <v>1196</v>
      </c>
      <c r="J79" t="s">
        <v>1197</v>
      </c>
      <c r="K79">
        <v>596912253</v>
      </c>
      <c r="L79" t="s">
        <v>1198</v>
      </c>
      <c r="M79" t="s">
        <v>1199</v>
      </c>
    </row>
    <row r="80" spans="1:13">
      <c r="A80">
        <v>600026787</v>
      </c>
      <c r="B80" s="2">
        <v>47813571</v>
      </c>
      <c r="C80" t="s">
        <v>1200</v>
      </c>
      <c r="D80" t="s">
        <v>1201</v>
      </c>
      <c r="E80" t="s">
        <v>1202</v>
      </c>
      <c r="F80" t="s">
        <v>1203</v>
      </c>
      <c r="G80" t="s">
        <v>1204</v>
      </c>
      <c r="H80" t="s">
        <v>1205</v>
      </c>
      <c r="I80" t="s">
        <v>1205</v>
      </c>
      <c r="J80" t="s">
        <v>1206</v>
      </c>
      <c r="K80">
        <v>553663004</v>
      </c>
      <c r="L80" t="s">
        <v>1207</v>
      </c>
      <c r="M80" t="s">
        <v>1208</v>
      </c>
    </row>
    <row r="81" spans="1:13">
      <c r="A81">
        <v>610500678</v>
      </c>
      <c r="B81" s="2">
        <v>69610134</v>
      </c>
      <c r="C81" t="s">
        <v>1209</v>
      </c>
      <c r="D81" t="s">
        <v>1210</v>
      </c>
      <c r="E81" t="s">
        <v>628</v>
      </c>
      <c r="F81" t="s">
        <v>629</v>
      </c>
      <c r="G81" t="s">
        <v>1211</v>
      </c>
      <c r="H81" t="s">
        <v>1212</v>
      </c>
      <c r="I81" t="s">
        <v>1213</v>
      </c>
      <c r="J81" t="s">
        <v>1214</v>
      </c>
      <c r="K81">
        <v>558433525</v>
      </c>
      <c r="L81" t="s">
        <v>1215</v>
      </c>
      <c r="M81" t="s">
        <v>1216</v>
      </c>
    </row>
    <row r="82" spans="1:13">
      <c r="A82">
        <v>600026230</v>
      </c>
      <c r="B82" s="2">
        <v>63024616</v>
      </c>
      <c r="C82" t="s">
        <v>1217</v>
      </c>
      <c r="D82" t="s">
        <v>1218</v>
      </c>
      <c r="E82" t="s">
        <v>559</v>
      </c>
      <c r="F82" t="s">
        <v>560</v>
      </c>
      <c r="G82" t="s">
        <v>1219</v>
      </c>
      <c r="H82" t="s">
        <v>1220</v>
      </c>
      <c r="I82" t="s">
        <v>1221</v>
      </c>
      <c r="J82" t="s">
        <v>1222</v>
      </c>
      <c r="K82">
        <v>596311289</v>
      </c>
      <c r="L82" t="s">
        <v>1223</v>
      </c>
      <c r="M82" t="s">
        <v>1224</v>
      </c>
    </row>
    <row r="83" spans="1:13">
      <c r="A83">
        <v>610500732</v>
      </c>
      <c r="B83" s="2">
        <v>69610126</v>
      </c>
      <c r="C83" t="s">
        <v>1225</v>
      </c>
      <c r="D83" t="s">
        <v>1226</v>
      </c>
      <c r="E83" t="s">
        <v>608</v>
      </c>
      <c r="F83" t="s">
        <v>609</v>
      </c>
      <c r="G83" t="s">
        <v>1227</v>
      </c>
      <c r="H83" t="s">
        <v>1228</v>
      </c>
      <c r="I83" t="s">
        <v>1229</v>
      </c>
      <c r="J83" t="s">
        <v>1230</v>
      </c>
      <c r="K83">
        <v>558338450</v>
      </c>
      <c r="L83" t="s">
        <v>1231</v>
      </c>
      <c r="M83" t="s">
        <v>1232</v>
      </c>
    </row>
    <row r="84" spans="1:13">
      <c r="A84">
        <v>600017630</v>
      </c>
      <c r="B84" s="2">
        <v>602051</v>
      </c>
      <c r="C84" t="s">
        <v>1233</v>
      </c>
      <c r="D84" t="s">
        <v>1234</v>
      </c>
      <c r="E84" t="s">
        <v>767</v>
      </c>
      <c r="F84" t="s">
        <v>971</v>
      </c>
      <c r="G84" t="s">
        <v>1235</v>
      </c>
      <c r="H84" t="s">
        <v>1236</v>
      </c>
      <c r="I84" t="s">
        <v>1237</v>
      </c>
      <c r="J84" t="s">
        <v>1238</v>
      </c>
      <c r="K84">
        <v>596114985</v>
      </c>
      <c r="L84" t="s">
        <v>1239</v>
      </c>
      <c r="M84" t="s">
        <v>1240</v>
      </c>
    </row>
    <row r="85" spans="1:13">
      <c r="A85">
        <v>600017737</v>
      </c>
      <c r="B85" s="2">
        <v>602027</v>
      </c>
      <c r="C85" t="s">
        <v>1241</v>
      </c>
      <c r="D85" t="s">
        <v>1242</v>
      </c>
      <c r="E85" t="s">
        <v>1243</v>
      </c>
      <c r="F85" t="s">
        <v>818</v>
      </c>
      <c r="G85" t="s">
        <v>1244</v>
      </c>
      <c r="I85" t="s">
        <v>1245</v>
      </c>
      <c r="J85" t="s">
        <v>1246</v>
      </c>
      <c r="K85">
        <v>596621483</v>
      </c>
      <c r="L85" t="s">
        <v>1247</v>
      </c>
      <c r="M85" t="s">
        <v>1248</v>
      </c>
    </row>
    <row r="86" spans="1:13">
      <c r="A86">
        <v>600020011</v>
      </c>
      <c r="B86" s="2">
        <v>561151</v>
      </c>
      <c r="C86" t="s">
        <v>1249</v>
      </c>
      <c r="D86" t="s">
        <v>1080</v>
      </c>
      <c r="E86" t="s">
        <v>628</v>
      </c>
      <c r="F86" t="s">
        <v>629</v>
      </c>
      <c r="G86" t="s">
        <v>1250</v>
      </c>
      <c r="H86" t="s">
        <v>1250</v>
      </c>
      <c r="I86" t="s">
        <v>1251</v>
      </c>
      <c r="J86" t="s">
        <v>1252</v>
      </c>
      <c r="K86">
        <v>558630019</v>
      </c>
      <c r="L86" t="s">
        <v>1253</v>
      </c>
      <c r="M86" t="s">
        <v>1254</v>
      </c>
    </row>
    <row r="87" spans="1:13">
      <c r="A87">
        <v>600020029</v>
      </c>
      <c r="B87" s="2">
        <v>844985</v>
      </c>
      <c r="C87" t="s">
        <v>1255</v>
      </c>
      <c r="D87" t="s">
        <v>1256</v>
      </c>
      <c r="E87" t="s">
        <v>1257</v>
      </c>
      <c r="F87" t="s">
        <v>1258</v>
      </c>
      <c r="G87" t="s">
        <v>1259</v>
      </c>
      <c r="H87" t="s">
        <v>1260</v>
      </c>
      <c r="I87" t="s">
        <v>1261</v>
      </c>
      <c r="J87" t="s">
        <v>1262</v>
      </c>
      <c r="K87">
        <v>596311774</v>
      </c>
      <c r="L87" t="s">
        <v>1263</v>
      </c>
      <c r="M87" t="s">
        <v>1264</v>
      </c>
    </row>
    <row r="88" spans="1:13">
      <c r="A88">
        <v>600020061</v>
      </c>
      <c r="B88" s="2">
        <v>601152</v>
      </c>
      <c r="C88" t="s">
        <v>1265</v>
      </c>
      <c r="D88" t="s">
        <v>1266</v>
      </c>
      <c r="E88" t="s">
        <v>747</v>
      </c>
      <c r="F88" t="s">
        <v>748</v>
      </c>
      <c r="G88" t="s">
        <v>1267</v>
      </c>
      <c r="H88" t="s">
        <v>1268</v>
      </c>
      <c r="I88" t="s">
        <v>1269</v>
      </c>
      <c r="J88" t="s">
        <v>1270</v>
      </c>
      <c r="K88">
        <v>553652325</v>
      </c>
      <c r="L88" t="s">
        <v>1271</v>
      </c>
      <c r="M88" t="s">
        <v>1272</v>
      </c>
    </row>
    <row r="89" spans="1:13">
      <c r="A89">
        <v>600020070</v>
      </c>
      <c r="B89" s="2">
        <v>600920</v>
      </c>
      <c r="C89" s="25" t="s">
        <v>1273</v>
      </c>
      <c r="D89" t="s">
        <v>1274</v>
      </c>
      <c r="E89" t="s">
        <v>945</v>
      </c>
      <c r="F89" t="s">
        <v>946</v>
      </c>
      <c r="G89" t="s">
        <v>1275</v>
      </c>
      <c r="H89" t="s">
        <v>1276</v>
      </c>
      <c r="I89" t="s">
        <v>1277</v>
      </c>
      <c r="J89" t="s">
        <v>1278</v>
      </c>
      <c r="K89">
        <v>595693625</v>
      </c>
      <c r="L89" t="s">
        <v>1279</v>
      </c>
      <c r="M89" t="s">
        <v>1280</v>
      </c>
    </row>
    <row r="90" spans="1:13">
      <c r="A90">
        <v>600016064</v>
      </c>
      <c r="B90" s="2">
        <v>601357</v>
      </c>
      <c r="C90" t="s">
        <v>1281</v>
      </c>
      <c r="D90" t="s">
        <v>1282</v>
      </c>
      <c r="E90" t="s">
        <v>866</v>
      </c>
      <c r="F90" t="s">
        <v>867</v>
      </c>
      <c r="G90" t="s">
        <v>1283</v>
      </c>
      <c r="H90" t="s">
        <v>1284</v>
      </c>
      <c r="I90" t="s">
        <v>1285</v>
      </c>
      <c r="J90" t="s">
        <v>1286</v>
      </c>
      <c r="K90">
        <v>554721081</v>
      </c>
      <c r="L90" t="s">
        <v>1287</v>
      </c>
      <c r="M90" t="s">
        <v>1288</v>
      </c>
    </row>
    <row r="91" spans="1:13">
      <c r="A91">
        <v>600016781</v>
      </c>
      <c r="B91" s="2">
        <v>601624</v>
      </c>
      <c r="C91" s="25" t="s">
        <v>1289</v>
      </c>
      <c r="D91" t="s">
        <v>1290</v>
      </c>
      <c r="E91" t="s">
        <v>1291</v>
      </c>
      <c r="F91" t="s">
        <v>1292</v>
      </c>
      <c r="G91" t="s">
        <v>1293</v>
      </c>
      <c r="H91" t="s">
        <v>1294</v>
      </c>
      <c r="I91" t="s">
        <v>1295</v>
      </c>
      <c r="J91" t="s">
        <v>1296</v>
      </c>
      <c r="K91">
        <v>556833300</v>
      </c>
      <c r="L91" t="s">
        <v>1297</v>
      </c>
      <c r="M91" t="s">
        <v>1298</v>
      </c>
    </row>
    <row r="92" spans="1:13">
      <c r="A92">
        <v>600017648</v>
      </c>
      <c r="B92" s="2">
        <v>842702</v>
      </c>
      <c r="C92" t="s">
        <v>1299</v>
      </c>
      <c r="D92" t="s">
        <v>1300</v>
      </c>
      <c r="E92" t="s">
        <v>706</v>
      </c>
      <c r="F92" t="s">
        <v>1301</v>
      </c>
      <c r="G92" t="s">
        <v>1302</v>
      </c>
      <c r="H92" t="s">
        <v>1303</v>
      </c>
      <c r="I92" t="s">
        <v>1304</v>
      </c>
      <c r="J92" t="s">
        <v>1305</v>
      </c>
      <c r="K92">
        <v>596912567</v>
      </c>
      <c r="L92" t="s">
        <v>1306</v>
      </c>
      <c r="M92" t="s">
        <v>1307</v>
      </c>
    </row>
    <row r="93" spans="1:13">
      <c r="A93">
        <v>600171671</v>
      </c>
      <c r="B93" s="2">
        <v>47813211</v>
      </c>
      <c r="C93" t="s">
        <v>1308</v>
      </c>
      <c r="D93" t="s">
        <v>1309</v>
      </c>
      <c r="E93" t="s">
        <v>747</v>
      </c>
      <c r="F93" t="s">
        <v>748</v>
      </c>
      <c r="G93" t="s">
        <v>1310</v>
      </c>
      <c r="H93" t="s">
        <v>1311</v>
      </c>
      <c r="I93" t="s">
        <v>1312</v>
      </c>
      <c r="J93" t="s">
        <v>1313</v>
      </c>
      <c r="K93">
        <v>553616450</v>
      </c>
      <c r="L93" t="s">
        <v>1314</v>
      </c>
      <c r="M93" t="s">
        <v>1315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J63"/>
  <sheetViews>
    <sheetView showZeros="0" topLeftCell="B7" zoomScale="115" zoomScaleNormal="115" workbookViewId="0">
      <selection activeCell="F9" sqref="F9"/>
    </sheetView>
  </sheetViews>
  <sheetFormatPr defaultColWidth="9.140625" defaultRowHeight="14.25"/>
  <cols>
    <col min="1" max="1" width="11.5703125" style="152" hidden="1" customWidth="1"/>
    <col min="2" max="2" width="46.5703125" style="152" customWidth="1"/>
    <col min="3" max="3" width="32.140625" style="152" customWidth="1"/>
    <col min="4" max="4" width="20.5703125" style="151" customWidth="1"/>
    <col min="5" max="5" width="34.42578125" style="151" customWidth="1"/>
    <col min="6" max="6" width="30" style="152" customWidth="1"/>
    <col min="7" max="7" width="67.140625" style="152" customWidth="1"/>
    <col min="8" max="8" width="13.42578125" style="152" customWidth="1"/>
    <col min="9" max="9" width="15.85546875" style="152" customWidth="1"/>
    <col min="10" max="16384" width="9.140625" style="152"/>
  </cols>
  <sheetData>
    <row r="1" spans="1:10" ht="20.100000000000001" customHeight="1">
      <c r="A1" s="172"/>
      <c r="B1" s="162">
        <f>ID.ORG!C2</f>
        <v>600016684</v>
      </c>
      <c r="C1" s="162"/>
      <c r="D1" s="163" t="s">
        <v>2</v>
      </c>
      <c r="E1" s="164">
        <f>IFERROR(ID.ORG!E2,"")</f>
        <v>62331582</v>
      </c>
      <c r="F1" s="155"/>
    </row>
    <row r="2" spans="1:10" ht="35.1" customHeight="1">
      <c r="A2" s="172"/>
      <c r="B2" s="169" t="str">
        <f>IFERROR(ID.ORG!C3,"")</f>
        <v>Gymnázium, Havířov-Podlesí, příspěvková organizace</v>
      </c>
      <c r="C2" s="166"/>
      <c r="D2" s="166"/>
      <c r="F2" s="156"/>
    </row>
    <row r="3" spans="1:10" ht="20.100000000000001" customHeight="1">
      <c r="A3" s="1324"/>
      <c r="B3" s="1325">
        <f>IFERROR(ID.ORG!C4,"")</f>
        <v>0</v>
      </c>
      <c r="D3" s="152"/>
      <c r="E3" s="152"/>
      <c r="F3" s="167"/>
      <c r="G3" s="1071"/>
    </row>
    <row r="4" spans="1:10" ht="19.5" customHeight="1">
      <c r="A4" s="1324"/>
      <c r="B4" s="1325">
        <f>IFERROR(ID.ORG!D4,"")</f>
        <v>0</v>
      </c>
      <c r="D4" s="152"/>
      <c r="E4" s="152"/>
      <c r="G4" s="1071"/>
    </row>
    <row r="5" spans="1:10" ht="19.5" customHeight="1">
      <c r="A5" s="1324"/>
      <c r="B5" s="1325">
        <f>IFERROR(ID.ORG!E4,"")</f>
        <v>0</v>
      </c>
      <c r="C5" s="1326"/>
      <c r="D5" s="152"/>
      <c r="E5" s="152"/>
      <c r="G5" s="1071"/>
    </row>
    <row r="6" spans="1:10" ht="39.950000000000003" customHeight="1" thickBot="1">
      <c r="B6" s="992" t="s">
        <v>10</v>
      </c>
      <c r="C6" s="1327"/>
      <c r="D6" s="1328"/>
      <c r="E6" s="1328"/>
      <c r="F6" s="1329"/>
      <c r="J6" s="1326"/>
    </row>
    <row r="7" spans="1:10" ht="39.950000000000003" customHeight="1" thickTop="1" thickBot="1">
      <c r="B7" s="1330"/>
      <c r="C7" s="1494" t="s">
        <v>5</v>
      </c>
      <c r="D7" s="1331" t="str">
        <f>ID.ORG!C5</f>
        <v>2022/2023</v>
      </c>
      <c r="E7" s="173">
        <f>IFERROR(VLOOKUP($D$7,Seznamy!$F$13:$H$18,2,0),"")</f>
        <v>44805</v>
      </c>
      <c r="F7" s="1332">
        <f>IFERROR(VLOOKUP($D$7,Seznamy!$F$13:$H$18,3,0),"")</f>
        <v>45169</v>
      </c>
      <c r="I7" s="1333"/>
    </row>
    <row r="8" spans="1:10" ht="32.1" customHeight="1">
      <c r="B8" s="1492" t="s">
        <v>26</v>
      </c>
      <c r="C8" s="1535" t="s">
        <v>27</v>
      </c>
      <c r="D8" s="1493" t="s">
        <v>28</v>
      </c>
      <c r="E8" s="1334" t="s">
        <v>29</v>
      </c>
      <c r="F8" s="1335" t="s">
        <v>30</v>
      </c>
    </row>
    <row r="9" spans="1:10" ht="30" customHeight="1">
      <c r="B9" s="594" t="s">
        <v>356</v>
      </c>
      <c r="C9" s="598" t="s">
        <v>2716</v>
      </c>
      <c r="D9" s="595">
        <v>44907</v>
      </c>
      <c r="E9" s="595" t="s">
        <v>324</v>
      </c>
      <c r="F9" s="596" t="s">
        <v>2718</v>
      </c>
      <c r="G9" s="168"/>
    </row>
    <row r="10" spans="1:10" ht="63.75" customHeight="1">
      <c r="B10" s="597" t="s">
        <v>330</v>
      </c>
      <c r="C10" s="598" t="s">
        <v>2717</v>
      </c>
      <c r="D10" s="599">
        <v>44964</v>
      </c>
      <c r="E10" s="599" t="s">
        <v>324</v>
      </c>
      <c r="F10" s="600"/>
      <c r="G10" s="1336"/>
    </row>
    <row r="11" spans="1:10" ht="51.6" customHeight="1">
      <c r="B11" s="597" t="s">
        <v>330</v>
      </c>
      <c r="C11" s="598" t="s">
        <v>2717</v>
      </c>
      <c r="D11" s="599">
        <v>45014</v>
      </c>
      <c r="E11" s="599" t="s">
        <v>324</v>
      </c>
      <c r="F11" s="600"/>
      <c r="G11" s="158"/>
    </row>
    <row r="12" spans="1:10" ht="30" customHeight="1">
      <c r="B12" s="597" t="s">
        <v>356</v>
      </c>
      <c r="C12" s="598" t="s">
        <v>2716</v>
      </c>
      <c r="D12" s="599">
        <v>45033</v>
      </c>
      <c r="E12" s="599" t="s">
        <v>324</v>
      </c>
      <c r="F12" s="600"/>
      <c r="G12" s="158"/>
    </row>
    <row r="13" spans="1:10" ht="30" customHeight="1">
      <c r="B13" s="597"/>
      <c r="C13" s="598"/>
      <c r="D13" s="599"/>
      <c r="E13" s="599"/>
      <c r="F13" s="600"/>
      <c r="G13" s="159"/>
    </row>
    <row r="14" spans="1:10" ht="30" customHeight="1">
      <c r="B14" s="597"/>
      <c r="C14" s="598"/>
      <c r="D14" s="599"/>
      <c r="E14" s="599"/>
      <c r="F14" s="600"/>
      <c r="G14" s="159"/>
    </row>
    <row r="15" spans="1:10" ht="30" customHeight="1">
      <c r="B15" s="597"/>
      <c r="C15" s="598"/>
      <c r="D15" s="599"/>
      <c r="E15" s="599"/>
      <c r="F15" s="600"/>
      <c r="G15" s="159"/>
    </row>
    <row r="16" spans="1:10" ht="30" customHeight="1">
      <c r="B16" s="597"/>
      <c r="C16" s="598"/>
      <c r="D16" s="599"/>
      <c r="E16" s="599"/>
      <c r="F16" s="600"/>
      <c r="G16" s="159"/>
    </row>
    <row r="17" spans="2:7" ht="30" customHeight="1">
      <c r="B17" s="597"/>
      <c r="C17" s="598"/>
      <c r="D17" s="599"/>
      <c r="E17" s="599"/>
      <c r="F17" s="600"/>
      <c r="G17" s="159"/>
    </row>
    <row r="18" spans="2:7" ht="30" customHeight="1">
      <c r="B18" s="597"/>
      <c r="C18" s="598"/>
      <c r="D18" s="599"/>
      <c r="E18" s="599"/>
      <c r="F18" s="600"/>
      <c r="G18" s="159"/>
    </row>
    <row r="19" spans="2:7" ht="30" customHeight="1">
      <c r="B19" s="597"/>
      <c r="C19" s="598"/>
      <c r="D19" s="599"/>
      <c r="E19" s="599"/>
      <c r="F19" s="600"/>
      <c r="G19" s="159"/>
    </row>
    <row r="20" spans="2:7" ht="30" customHeight="1">
      <c r="B20" s="597"/>
      <c r="C20" s="598"/>
      <c r="D20" s="599"/>
      <c r="E20" s="599"/>
      <c r="F20" s="600"/>
      <c r="G20" s="159"/>
    </row>
    <row r="21" spans="2:7" ht="30" customHeight="1">
      <c r="B21" s="597"/>
      <c r="C21" s="598"/>
      <c r="D21" s="599"/>
      <c r="E21" s="599"/>
      <c r="F21" s="600"/>
      <c r="G21" s="159"/>
    </row>
    <row r="22" spans="2:7" ht="30" customHeight="1">
      <c r="B22" s="597"/>
      <c r="C22" s="598"/>
      <c r="D22" s="599"/>
      <c r="E22" s="599"/>
      <c r="F22" s="600"/>
      <c r="G22" s="159"/>
    </row>
    <row r="23" spans="2:7" ht="30" customHeight="1">
      <c r="B23" s="597"/>
      <c r="C23" s="598"/>
      <c r="D23" s="599"/>
      <c r="E23" s="599"/>
      <c r="F23" s="600"/>
      <c r="G23" s="159"/>
    </row>
    <row r="24" spans="2:7" ht="30" customHeight="1">
      <c r="B24" s="597"/>
      <c r="C24" s="598"/>
      <c r="D24" s="599"/>
      <c r="E24" s="599"/>
      <c r="F24" s="600"/>
      <c r="G24" s="159"/>
    </row>
    <row r="25" spans="2:7" ht="30" customHeight="1">
      <c r="B25" s="597"/>
      <c r="C25" s="598"/>
      <c r="D25" s="599"/>
      <c r="E25" s="599"/>
      <c r="F25" s="600"/>
      <c r="G25" s="159"/>
    </row>
    <row r="26" spans="2:7" ht="30" customHeight="1">
      <c r="B26" s="597"/>
      <c r="C26" s="598"/>
      <c r="D26" s="599"/>
      <c r="E26" s="599"/>
      <c r="F26" s="600"/>
      <c r="G26" s="159"/>
    </row>
    <row r="27" spans="2:7" ht="30" customHeight="1">
      <c r="B27" s="597"/>
      <c r="C27" s="598"/>
      <c r="D27" s="599"/>
      <c r="E27" s="599"/>
      <c r="F27" s="600"/>
      <c r="G27" s="159"/>
    </row>
    <row r="28" spans="2:7" ht="30" customHeight="1">
      <c r="B28" s="597"/>
      <c r="C28" s="598"/>
      <c r="D28" s="599"/>
      <c r="E28" s="599"/>
      <c r="F28" s="600"/>
      <c r="G28" s="159"/>
    </row>
    <row r="29" spans="2:7" ht="30" customHeight="1">
      <c r="B29" s="597"/>
      <c r="C29" s="598"/>
      <c r="D29" s="599"/>
      <c r="E29" s="599"/>
      <c r="F29" s="600"/>
      <c r="G29" s="159"/>
    </row>
    <row r="30" spans="2:7" ht="30" customHeight="1">
      <c r="B30" s="597"/>
      <c r="C30" s="598"/>
      <c r="D30" s="599"/>
      <c r="E30" s="599"/>
      <c r="F30" s="600"/>
      <c r="G30" s="159"/>
    </row>
    <row r="31" spans="2:7" ht="30" customHeight="1">
      <c r="B31" s="597"/>
      <c r="C31" s="598"/>
      <c r="D31" s="599"/>
      <c r="E31" s="599"/>
      <c r="F31" s="600"/>
      <c r="G31" s="159"/>
    </row>
    <row r="32" spans="2:7" ht="30" customHeight="1">
      <c r="B32" s="597"/>
      <c r="C32" s="598"/>
      <c r="D32" s="599"/>
      <c r="E32" s="599"/>
      <c r="F32" s="600"/>
      <c r="G32" s="159"/>
    </row>
    <row r="33" spans="2:7" ht="30" customHeight="1">
      <c r="B33" s="597"/>
      <c r="C33" s="598"/>
      <c r="D33" s="599"/>
      <c r="E33" s="599"/>
      <c r="F33" s="600"/>
      <c r="G33" s="159"/>
    </row>
    <row r="34" spans="2:7" ht="30" customHeight="1">
      <c r="B34" s="597"/>
      <c r="C34" s="598"/>
      <c r="D34" s="599"/>
      <c r="E34" s="599"/>
      <c r="F34" s="600"/>
      <c r="G34" s="159"/>
    </row>
    <row r="35" spans="2:7" ht="30" customHeight="1">
      <c r="B35" s="601"/>
      <c r="C35" s="602"/>
      <c r="D35" s="603"/>
      <c r="E35" s="603"/>
      <c r="F35" s="604"/>
      <c r="G35" s="159"/>
    </row>
    <row r="36" spans="2:7" ht="30" customHeight="1">
      <c r="B36" s="601"/>
      <c r="C36" s="602"/>
      <c r="D36" s="603"/>
      <c r="E36" s="603"/>
      <c r="F36" s="604"/>
      <c r="G36" s="159"/>
    </row>
    <row r="37" spans="2:7" ht="30" customHeight="1">
      <c r="B37" s="601"/>
      <c r="C37" s="602"/>
      <c r="D37" s="603"/>
      <c r="E37" s="603"/>
      <c r="F37" s="604"/>
      <c r="G37" s="159"/>
    </row>
    <row r="38" spans="2:7" ht="30" customHeight="1">
      <c r="B38" s="601"/>
      <c r="C38" s="602"/>
      <c r="D38" s="605"/>
      <c r="E38" s="605"/>
      <c r="F38" s="604"/>
      <c r="G38" s="159"/>
    </row>
    <row r="39" spans="2:7" ht="30" customHeight="1">
      <c r="B39" s="601"/>
      <c r="C39" s="602"/>
      <c r="D39" s="605"/>
      <c r="E39" s="605"/>
      <c r="F39" s="604"/>
      <c r="G39" s="159"/>
    </row>
    <row r="40" spans="2:7" ht="30" customHeight="1">
      <c r="B40" s="601"/>
      <c r="C40" s="602"/>
      <c r="D40" s="605"/>
      <c r="E40" s="605"/>
      <c r="F40" s="604"/>
      <c r="G40" s="159"/>
    </row>
    <row r="41" spans="2:7" ht="30" customHeight="1">
      <c r="B41" s="601"/>
      <c r="C41" s="602"/>
      <c r="D41" s="605"/>
      <c r="E41" s="605"/>
      <c r="F41" s="604"/>
      <c r="G41" s="159"/>
    </row>
    <row r="42" spans="2:7" ht="30" customHeight="1">
      <c r="B42" s="601"/>
      <c r="C42" s="602"/>
      <c r="D42" s="605"/>
      <c r="E42" s="605"/>
      <c r="F42" s="604"/>
      <c r="G42" s="159"/>
    </row>
    <row r="43" spans="2:7" ht="30" customHeight="1">
      <c r="B43" s="601"/>
      <c r="C43" s="602"/>
      <c r="D43" s="606"/>
      <c r="E43" s="605"/>
      <c r="F43" s="604"/>
      <c r="G43" s="159"/>
    </row>
    <row r="44" spans="2:7" ht="30" customHeight="1">
      <c r="B44" s="601"/>
      <c r="C44" s="602"/>
      <c r="D44" s="605"/>
      <c r="E44" s="605"/>
      <c r="F44" s="604"/>
      <c r="G44" s="159"/>
    </row>
    <row r="45" spans="2:7" ht="30" customHeight="1">
      <c r="B45" s="601"/>
      <c r="C45" s="602"/>
      <c r="D45" s="605"/>
      <c r="E45" s="605"/>
      <c r="F45" s="604"/>
      <c r="G45" s="159"/>
    </row>
    <row r="46" spans="2:7" ht="30" customHeight="1">
      <c r="B46" s="601"/>
      <c r="C46" s="602"/>
      <c r="D46" s="605"/>
      <c r="E46" s="605"/>
      <c r="F46" s="604"/>
      <c r="G46" s="159"/>
    </row>
    <row r="47" spans="2:7" ht="30" customHeight="1">
      <c r="B47" s="601"/>
      <c r="C47" s="602"/>
      <c r="D47" s="605"/>
      <c r="E47" s="605"/>
      <c r="F47" s="604"/>
      <c r="G47" s="159"/>
    </row>
    <row r="48" spans="2:7" ht="30" customHeight="1">
      <c r="B48" s="601"/>
      <c r="C48" s="602"/>
      <c r="D48" s="605"/>
      <c r="E48" s="605"/>
      <c r="F48" s="604"/>
      <c r="G48" s="159"/>
    </row>
    <row r="49" spans="1:7" ht="30" customHeight="1">
      <c r="B49" s="601"/>
      <c r="C49" s="602"/>
      <c r="D49" s="605"/>
      <c r="E49" s="605"/>
      <c r="F49" s="604"/>
      <c r="G49" s="159"/>
    </row>
    <row r="50" spans="1:7" ht="30" customHeight="1">
      <c r="B50" s="601"/>
      <c r="C50" s="602"/>
      <c r="D50" s="605"/>
      <c r="E50" s="605"/>
      <c r="F50" s="604"/>
      <c r="G50" s="159"/>
    </row>
    <row r="51" spans="1:7" ht="30" customHeight="1">
      <c r="B51" s="601"/>
      <c r="C51" s="602"/>
      <c r="D51" s="605"/>
      <c r="E51" s="605"/>
      <c r="F51" s="604"/>
      <c r="G51" s="159"/>
    </row>
    <row r="52" spans="1:7" ht="30" customHeight="1">
      <c r="B52" s="601"/>
      <c r="C52" s="602"/>
      <c r="D52" s="605"/>
      <c r="E52" s="605"/>
      <c r="F52" s="604"/>
      <c r="G52" s="159"/>
    </row>
    <row r="53" spans="1:7" ht="30" customHeight="1">
      <c r="B53" s="601"/>
      <c r="C53" s="602"/>
      <c r="D53" s="605"/>
      <c r="E53" s="605"/>
      <c r="F53" s="604"/>
      <c r="G53" s="159"/>
    </row>
    <row r="54" spans="1:7" ht="30" customHeight="1">
      <c r="B54" s="601"/>
      <c r="C54" s="602"/>
      <c r="D54" s="605"/>
      <c r="E54" s="605"/>
      <c r="F54" s="604"/>
      <c r="G54" s="159"/>
    </row>
    <row r="55" spans="1:7" ht="30" customHeight="1">
      <c r="B55" s="601"/>
      <c r="C55" s="602"/>
      <c r="D55" s="605"/>
      <c r="E55" s="605"/>
      <c r="F55" s="604"/>
      <c r="G55" s="159"/>
    </row>
    <row r="56" spans="1:7" ht="30" customHeight="1">
      <c r="B56" s="601"/>
      <c r="C56" s="602"/>
      <c r="D56" s="605"/>
      <c r="E56" s="605"/>
      <c r="F56" s="604"/>
      <c r="G56" s="159"/>
    </row>
    <row r="57" spans="1:7" ht="30" customHeight="1">
      <c r="B57" s="601"/>
      <c r="C57" s="602"/>
      <c r="D57" s="605"/>
      <c r="E57" s="605"/>
      <c r="F57" s="604"/>
      <c r="G57" s="159"/>
    </row>
    <row r="58" spans="1:7" ht="30" customHeight="1" thickBot="1">
      <c r="B58" s="607"/>
      <c r="C58" s="608"/>
      <c r="D58" s="609"/>
      <c r="E58" s="609"/>
      <c r="F58" s="610"/>
      <c r="G58" s="159"/>
    </row>
    <row r="59" spans="1:7" ht="30" hidden="1" customHeight="1" thickTop="1" thickBot="1">
      <c r="B59" s="1337"/>
      <c r="C59" s="1338"/>
      <c r="D59" s="1339"/>
      <c r="E59" s="1340"/>
    </row>
    <row r="60" spans="1:7" ht="29.25" customHeight="1" thickTop="1" thickBot="1">
      <c r="B60" s="1341">
        <f>COUNTA(B9:B58)</f>
        <v>4</v>
      </c>
      <c r="C60" s="1342"/>
      <c r="D60" s="1343"/>
      <c r="E60" s="1343"/>
      <c r="F60" s="1344"/>
    </row>
    <row r="61" spans="1:7" ht="15" thickTop="1"/>
    <row r="62" spans="1:7">
      <c r="A62" s="1345"/>
      <c r="B62" s="488" t="s">
        <v>31</v>
      </c>
    </row>
    <row r="63" spans="1:7">
      <c r="B63" s="153"/>
    </row>
  </sheetData>
  <sheetProtection insertRows="0"/>
  <protectedRanges>
    <protectedRange sqref="E1 C2 B2:B3" name="Oblast3"/>
    <protectedRange sqref="D9:E59" name="Datum a zjištění kontroly"/>
    <protectedRange sqref="B1:C1" name="RED IZO"/>
    <protectedRange sqref="D7" name="školní rok_2_1"/>
  </protectedRanges>
  <dataValidations xWindow="1218" yWindow="836" count="17">
    <dataValidation type="date" allowBlank="1" showInputMessage="1" showErrorMessage="1" errorTitle="Nesprávné datum kontroly" error="Překontrolujte Vámi zadané datum, neodpovídá nastavenému období 1.9.2017 do 31.8.2021." promptTitle="Zadat datum kontroly" prompt="Zadejte datum kontroly konkrétního suběktu._x000a_Datum je nyní nastaveno v rozsahu od 1.9.2017 do 31.8.2021." sqref="D59">
      <formula1>42979</formula1>
      <formula2>44439</formula2>
    </dataValidation>
    <dataValidation showInputMessage="1" showErrorMessage="1" promptTitle="Kontrolní zjištění:" prompt="Uveďte výsledek kontroly dalším subjektem." sqref="E59"/>
    <dataValidation type="textLength" operator="equal" allowBlank="1" showInputMessage="1" showErrorMessage="1" sqref="C60">
      <formula1>0</formula1>
    </dataValidation>
    <dataValidation type="date" allowBlank="1" showInputMessage="1" showErrorMessage="1" errorTitle="Nesprávné datum:" error="Nespadá do sledovaného školního roku." promptTitle="Zadejte datum ve formátu" prompt="DD.MM.RRRR_x000a_Datum musí spadat do sledovaného školního roku. Data mimo rozsah sledovaného školního roku nelze zadat." sqref="D9:D58">
      <formula1>$E$7</formula1>
      <formula2>$F$7</formula2>
    </dataValidation>
    <dataValidation type="textLength" operator="equal" allowBlank="1" showInputMessage="1" showErrorMessage="1" errorTitle="Nic nevpisovat!" promptTitle="Nic nevpisovat" sqref="I1:I2">
      <formula1>0</formula1>
    </dataValidation>
    <dataValidation type="textLength" operator="equal" allowBlank="1" showInputMessage="1" showErrorMessage="1" errorTitle="Nic nevpisovat!" promptTitle="Nic nevpisovat:" prompt="Buňky se vyplňují automaticky." sqref="B3:B5 A1:E1 A3:A4 A2:D2 G2">
      <formula1>0</formula1>
    </dataValidation>
    <dataValidation allowBlank="1" showInputMessage="1" showErrorMessage="1" promptTitle="Blíže identifikujte" prompt="poskytovatele dotace (název)." sqref="C9:C58"/>
    <dataValidation allowBlank="1" showInputMessage="1" showErrorMessage="1" promptTitle="Identifikaci vyplňte pouze: " prompt="vyberete-li v sloupci Kontrolní subjekt možnosti: _x000a_Poskytovatel dotace nebo JINÝ." sqref="C8"/>
    <dataValidation allowBlank="1" showInputMessage="1" showErrorMessage="1" promptTitle="Datum kontroly:" prompt="musí spadat do sledovaného školního roku. Data mimo rozsah sledovaného školního roku nelze zadat." sqref="D8"/>
    <dataValidation allowBlank="1" showInputMessage="1" showErrorMessage="1" promptTitle="Poznámku vyplňte" prompt="vždy: pokud jste vybrali ve sloupci Kontrolní zjištění závady s opatřením - pak stručně popište závadu včetně opatření._x000a_Poznámka dále slouží k zapsání jakékoli důležité informace." sqref="F8"/>
    <dataValidation allowBlank="1" showInputMessage="1" showErrorMessage="1" promptTitle="Nevyplňujte." prompt="Buňky se automaticky doplní po vyplnění sledovaného školního roku v listu ID.ORG" sqref="D7:F7"/>
    <dataValidation type="textLength" operator="equal" allowBlank="1" errorTitle="Nic nevpisovat!" promptTitle="Nic nevpisovat:" prompt="Buňky se vyplňují automaticky." sqref="J6 C5">
      <formula1>0</formula1>
    </dataValidation>
    <dataValidation operator="equal" allowBlank="1" showErrorMessage="1" errorTitle="Nic nevpisovat!" promptTitle="Nic nevpisovat:" prompt="Buňky se vyplňují automaticky po výběru RED IZO." sqref="F2"/>
    <dataValidation operator="equal" allowBlank="1" showInputMessage="1" showErrorMessage="1" errorTitle="Nic nevpisovat!" promptTitle="Nic nevpisovat:" prompt="Buňky se vyplňují automaticky." sqref="F2"/>
    <dataValidation allowBlank="1" showInputMessage="1" showErrorMessage="1" promptTitle="Vyberte z roletky" prompt="kontrolní subjekt." sqref="B8"/>
    <dataValidation type="textLength" operator="equal" allowBlank="1" showInputMessage="1" showErrorMessage="1" promptTitle="Nevyplňujte!" prompt="V buňce je přednastaven vzorec, buňka se automaticky vyplní po zadání hodnot v tabulce." sqref="B60">
      <formula1>0</formula1>
    </dataValidation>
    <dataValidation allowBlank="1" showInputMessage="1" showErrorMessage="1" promptTitle="Do Poznámky" prompt="uveďte jakoukoli důležitou informaci, kterou nebylo možno uvést jinde v tabulce. " sqref="F9:F58"/>
  </dataValidations>
  <pageMargins left="0" right="0" top="0" bottom="0" header="0.31496062992125984" footer="0.31496062992125984"/>
  <pageSetup paperSize="9" scale="37" fitToHeight="2" orientation="portrait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218" yWindow="836" count="2">
        <x14:dataValidation type="list" showInputMessage="1" showErrorMessage="1" errorTitle="Vyberte z roletky!" promptTitle="Vyberte z roletky" prompt="kontrolní zjištění._x000a_V případě, že vyberte z nabídky závady s opatřením, vyplňte taktéž i poznámku.">
          <x14:formula1>
            <xm:f>Seznamy!$O$4:$O$6</xm:f>
          </x14:formula1>
          <xm:sqref>E9:E58</xm:sqref>
        </x14:dataValidation>
        <x14:dataValidation type="list" allowBlank="1" showInputMessage="1" showErrorMessage="1" errorTitle="Vyberte z roletky!" error="Nic nevpisujte." promptTitle="Vyberte z roletky" prompt="kontrolní subjekt z nabídky.">
          <x14:formula1>
            <xm:f>Seznamy!$M$4:$M$11</xm:f>
          </x14:formula1>
          <xm:sqref>B9:B58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96"/>
  <sheetViews>
    <sheetView workbookViewId="0">
      <pane ySplit="3" topLeftCell="A74" activePane="bottomLeft" state="frozen"/>
      <selection activeCell="C19" sqref="C19"/>
      <selection pane="bottomLeft" activeCell="C19" sqref="C19"/>
    </sheetView>
  </sheetViews>
  <sheetFormatPr defaultColWidth="9.140625" defaultRowHeight="15"/>
  <cols>
    <col min="1" max="1" width="9.140625" style="3"/>
    <col min="2" max="2" width="10" style="24" bestFit="1" customWidth="1"/>
    <col min="3" max="3" width="9.140625" style="24"/>
    <col min="4" max="4" width="124.42578125" style="4" bestFit="1" customWidth="1"/>
    <col min="5" max="14" width="8.5703125" style="3" customWidth="1"/>
    <col min="15" max="16384" width="9.140625" style="3"/>
  </cols>
  <sheetData>
    <row r="1" spans="1:14" ht="20.25" customHeight="1">
      <c r="A1" s="1689" t="s">
        <v>1316</v>
      </c>
      <c r="B1" s="1690"/>
      <c r="C1" s="1690"/>
      <c r="D1" s="1691"/>
      <c r="E1" s="1695" t="s">
        <v>368</v>
      </c>
      <c r="F1" s="1681"/>
      <c r="G1" s="1681"/>
      <c r="H1" s="1681"/>
      <c r="I1" s="1682"/>
      <c r="J1" s="1680" t="s">
        <v>374</v>
      </c>
      <c r="K1" s="1681"/>
      <c r="L1" s="1681"/>
      <c r="M1" s="1681"/>
      <c r="N1" s="1682"/>
    </row>
    <row r="2" spans="1:14" ht="29.25" customHeight="1">
      <c r="A2" s="1692"/>
      <c r="B2" s="1693"/>
      <c r="C2" s="1693"/>
      <c r="D2" s="1694"/>
      <c r="E2" s="1683" t="s">
        <v>1317</v>
      </c>
      <c r="F2" s="1684"/>
      <c r="G2" s="1683" t="s">
        <v>1318</v>
      </c>
      <c r="H2" s="1685"/>
      <c r="I2" s="1686" t="s">
        <v>156</v>
      </c>
      <c r="J2" s="1683" t="s">
        <v>1319</v>
      </c>
      <c r="K2" s="1684"/>
      <c r="L2" s="1683" t="s">
        <v>1318</v>
      </c>
      <c r="M2" s="1685"/>
      <c r="N2" s="1686" t="s">
        <v>156</v>
      </c>
    </row>
    <row r="3" spans="1:14">
      <c r="A3" s="7" t="s">
        <v>1320</v>
      </c>
      <c r="B3" s="19" t="s">
        <v>1</v>
      </c>
      <c r="C3" s="19" t="s">
        <v>2</v>
      </c>
      <c r="D3" s="8" t="s">
        <v>1321</v>
      </c>
      <c r="E3" s="54" t="s">
        <v>1322</v>
      </c>
      <c r="F3" s="61" t="s">
        <v>1323</v>
      </c>
      <c r="G3" s="54" t="s">
        <v>1322</v>
      </c>
      <c r="H3" s="55" t="s">
        <v>1323</v>
      </c>
      <c r="I3" s="1687"/>
      <c r="J3" s="54" t="s">
        <v>1322</v>
      </c>
      <c r="K3" s="61" t="s">
        <v>1323</v>
      </c>
      <c r="L3" s="54" t="s">
        <v>1322</v>
      </c>
      <c r="M3" s="55" t="s">
        <v>1323</v>
      </c>
      <c r="N3" s="1687"/>
    </row>
    <row r="4" spans="1:14">
      <c r="A4" s="1676" t="s">
        <v>866</v>
      </c>
      <c r="B4" s="20" t="s">
        <v>1324</v>
      </c>
      <c r="C4" s="20" t="s">
        <v>1325</v>
      </c>
      <c r="D4" s="9" t="s">
        <v>1062</v>
      </c>
      <c r="E4" s="11">
        <v>228</v>
      </c>
      <c r="F4" s="62"/>
      <c r="G4" s="11"/>
      <c r="H4" s="56"/>
      <c r="I4" s="12">
        <f>SUM(E4:H4)</f>
        <v>228</v>
      </c>
      <c r="J4" s="11">
        <v>200</v>
      </c>
      <c r="K4" s="62"/>
      <c r="L4" s="11"/>
      <c r="M4" s="56"/>
      <c r="N4" s="12">
        <f>SUM(J4:M4)</f>
        <v>200</v>
      </c>
    </row>
    <row r="5" spans="1:14">
      <c r="A5" s="1677"/>
      <c r="B5" s="21" t="s">
        <v>1326</v>
      </c>
      <c r="C5" s="21" t="s">
        <v>1327</v>
      </c>
      <c r="D5" s="5" t="s">
        <v>1103</v>
      </c>
      <c r="E5" s="13">
        <v>314</v>
      </c>
      <c r="F5" s="63"/>
      <c r="G5" s="13"/>
      <c r="H5" s="57"/>
      <c r="I5" s="14">
        <f t="shared" ref="I5:I68" si="0">SUM(E5:H5)</f>
        <v>314</v>
      </c>
      <c r="J5" s="13">
        <v>306</v>
      </c>
      <c r="K5" s="63"/>
      <c r="L5" s="13"/>
      <c r="M5" s="57"/>
      <c r="N5" s="14">
        <f t="shared" ref="N5:N68" si="1">SUM(J5:M5)</f>
        <v>306</v>
      </c>
    </row>
    <row r="6" spans="1:14">
      <c r="A6" s="1678"/>
      <c r="B6" s="21" t="s">
        <v>1328</v>
      </c>
      <c r="C6" s="21" t="s">
        <v>1329</v>
      </c>
      <c r="D6" s="5" t="s">
        <v>567</v>
      </c>
      <c r="E6" s="13">
        <v>341</v>
      </c>
      <c r="F6" s="63"/>
      <c r="G6" s="13"/>
      <c r="H6" s="57"/>
      <c r="I6" s="14">
        <f t="shared" si="0"/>
        <v>341</v>
      </c>
      <c r="J6" s="13">
        <v>341</v>
      </c>
      <c r="K6" s="63"/>
      <c r="L6" s="13"/>
      <c r="M6" s="57"/>
      <c r="N6" s="14">
        <f t="shared" si="1"/>
        <v>341</v>
      </c>
    </row>
    <row r="7" spans="1:14">
      <c r="A7" s="1678"/>
      <c r="B7" s="21" t="s">
        <v>1330</v>
      </c>
      <c r="C7" s="21" t="s">
        <v>1331</v>
      </c>
      <c r="D7" s="5" t="s">
        <v>1281</v>
      </c>
      <c r="E7" s="13">
        <v>320</v>
      </c>
      <c r="F7" s="63"/>
      <c r="G7" s="13"/>
      <c r="H7" s="57"/>
      <c r="I7" s="14">
        <f t="shared" si="0"/>
        <v>320</v>
      </c>
      <c r="J7" s="13">
        <v>293</v>
      </c>
      <c r="K7" s="63"/>
      <c r="L7" s="13"/>
      <c r="M7" s="57"/>
      <c r="N7" s="14">
        <f t="shared" si="1"/>
        <v>293</v>
      </c>
    </row>
    <row r="8" spans="1:14">
      <c r="A8" s="1678"/>
      <c r="B8" s="21" t="s">
        <v>1332</v>
      </c>
      <c r="C8" s="21" t="s">
        <v>1333</v>
      </c>
      <c r="D8" s="5" t="s">
        <v>925</v>
      </c>
      <c r="E8" s="13">
        <v>396</v>
      </c>
      <c r="F8" s="63">
        <v>67</v>
      </c>
      <c r="G8" s="13"/>
      <c r="H8" s="57"/>
      <c r="I8" s="14">
        <f t="shared" si="0"/>
        <v>463</v>
      </c>
      <c r="J8" s="13">
        <v>392</v>
      </c>
      <c r="K8" s="63">
        <v>87</v>
      </c>
      <c r="L8" s="13"/>
      <c r="M8" s="57"/>
      <c r="N8" s="14">
        <f t="shared" si="1"/>
        <v>479</v>
      </c>
    </row>
    <row r="9" spans="1:14">
      <c r="A9" s="1678"/>
      <c r="B9" s="21" t="s">
        <v>1334</v>
      </c>
      <c r="C9" s="21" t="s">
        <v>1335</v>
      </c>
      <c r="D9" s="5" t="s">
        <v>953</v>
      </c>
      <c r="E9" s="13">
        <v>336</v>
      </c>
      <c r="F9" s="63">
        <v>34</v>
      </c>
      <c r="G9" s="13"/>
      <c r="H9" s="57"/>
      <c r="I9" s="14">
        <f t="shared" si="0"/>
        <v>370</v>
      </c>
      <c r="J9" s="13">
        <v>338</v>
      </c>
      <c r="K9" s="63">
        <v>20</v>
      </c>
      <c r="L9" s="13"/>
      <c r="M9" s="57"/>
      <c r="N9" s="14">
        <f t="shared" si="1"/>
        <v>358</v>
      </c>
    </row>
    <row r="10" spans="1:14">
      <c r="A10" s="1678"/>
      <c r="B10" s="21" t="s">
        <v>1336</v>
      </c>
      <c r="C10" s="21" t="s">
        <v>1337</v>
      </c>
      <c r="D10" s="5" t="s">
        <v>636</v>
      </c>
      <c r="E10" s="13">
        <v>362</v>
      </c>
      <c r="F10" s="63">
        <v>13</v>
      </c>
      <c r="G10" s="13"/>
      <c r="H10" s="57"/>
      <c r="I10" s="14">
        <f t="shared" si="0"/>
        <v>375</v>
      </c>
      <c r="J10" s="13">
        <v>349</v>
      </c>
      <c r="K10" s="63">
        <v>9</v>
      </c>
      <c r="L10" s="13"/>
      <c r="M10" s="57"/>
      <c r="N10" s="14">
        <f t="shared" si="1"/>
        <v>358</v>
      </c>
    </row>
    <row r="11" spans="1:14">
      <c r="A11" s="1678"/>
      <c r="B11" s="21" t="s">
        <v>1338</v>
      </c>
      <c r="C11" s="21" t="s">
        <v>1339</v>
      </c>
      <c r="D11" s="5" t="s">
        <v>891</v>
      </c>
      <c r="E11" s="13">
        <v>140</v>
      </c>
      <c r="F11" s="63">
        <v>30</v>
      </c>
      <c r="G11" s="13"/>
      <c r="H11" s="57"/>
      <c r="I11" s="14">
        <f t="shared" si="0"/>
        <v>170</v>
      </c>
      <c r="J11" s="13">
        <v>140</v>
      </c>
      <c r="K11" s="63">
        <v>46</v>
      </c>
      <c r="L11" s="13"/>
      <c r="M11" s="57"/>
      <c r="N11" s="14">
        <f t="shared" si="1"/>
        <v>186</v>
      </c>
    </row>
    <row r="12" spans="1:14">
      <c r="A12" s="1678"/>
      <c r="B12" s="21" t="s">
        <v>1340</v>
      </c>
      <c r="C12" s="21" t="s">
        <v>1341</v>
      </c>
      <c r="D12" s="5" t="s">
        <v>864</v>
      </c>
      <c r="E12" s="13">
        <v>369</v>
      </c>
      <c r="F12" s="63"/>
      <c r="G12" s="13"/>
      <c r="H12" s="57"/>
      <c r="I12" s="14">
        <f t="shared" si="0"/>
        <v>369</v>
      </c>
      <c r="J12" s="13">
        <v>356</v>
      </c>
      <c r="K12" s="63"/>
      <c r="L12" s="13"/>
      <c r="M12" s="57"/>
      <c r="N12" s="14">
        <f t="shared" si="1"/>
        <v>356</v>
      </c>
    </row>
    <row r="13" spans="1:14">
      <c r="A13" s="1679"/>
      <c r="B13" s="22" t="s">
        <v>1342</v>
      </c>
      <c r="C13" s="22" t="s">
        <v>1343</v>
      </c>
      <c r="D13" s="6" t="s">
        <v>901</v>
      </c>
      <c r="E13" s="15">
        <v>333</v>
      </c>
      <c r="F13" s="64"/>
      <c r="G13" s="15"/>
      <c r="H13" s="58"/>
      <c r="I13" s="16">
        <f t="shared" si="0"/>
        <v>333</v>
      </c>
      <c r="J13" s="15">
        <v>353</v>
      </c>
      <c r="K13" s="64"/>
      <c r="L13" s="15"/>
      <c r="M13" s="58"/>
      <c r="N13" s="16">
        <f t="shared" si="1"/>
        <v>353</v>
      </c>
    </row>
    <row r="14" spans="1:14">
      <c r="A14" s="1676" t="s">
        <v>628</v>
      </c>
      <c r="B14" s="20" t="s">
        <v>1344</v>
      </c>
      <c r="C14" s="20" t="s">
        <v>1345</v>
      </c>
      <c r="D14" s="9" t="s">
        <v>626</v>
      </c>
      <c r="E14" s="11">
        <v>398</v>
      </c>
      <c r="F14" s="62">
        <v>13</v>
      </c>
      <c r="G14" s="11"/>
      <c r="H14" s="56"/>
      <c r="I14" s="12">
        <f t="shared" si="0"/>
        <v>411</v>
      </c>
      <c r="J14" s="11">
        <v>383</v>
      </c>
      <c r="K14" s="62">
        <v>13</v>
      </c>
      <c r="L14" s="11"/>
      <c r="M14" s="56"/>
      <c r="N14" s="12">
        <f t="shared" si="1"/>
        <v>396</v>
      </c>
    </row>
    <row r="15" spans="1:14">
      <c r="A15" s="1678"/>
      <c r="B15" s="21" t="s">
        <v>1346</v>
      </c>
      <c r="C15" s="21" t="s">
        <v>1347</v>
      </c>
      <c r="D15" s="5" t="s">
        <v>1079</v>
      </c>
      <c r="E15" s="13">
        <v>451</v>
      </c>
      <c r="F15" s="63">
        <v>19</v>
      </c>
      <c r="G15" s="13"/>
      <c r="H15" s="57"/>
      <c r="I15" s="14">
        <f t="shared" si="0"/>
        <v>470</v>
      </c>
      <c r="J15" s="13">
        <v>482</v>
      </c>
      <c r="K15" s="63">
        <v>10</v>
      </c>
      <c r="L15" s="13"/>
      <c r="M15" s="57"/>
      <c r="N15" s="14">
        <f t="shared" si="1"/>
        <v>492</v>
      </c>
    </row>
    <row r="16" spans="1:14">
      <c r="A16" s="1678"/>
      <c r="B16" s="21" t="s">
        <v>1348</v>
      </c>
      <c r="C16" s="21" t="s">
        <v>1349</v>
      </c>
      <c r="D16" s="5" t="s">
        <v>528</v>
      </c>
      <c r="E16" s="13">
        <v>274</v>
      </c>
      <c r="F16" s="63"/>
      <c r="G16" s="13"/>
      <c r="H16" s="57"/>
      <c r="I16" s="14">
        <f t="shared" si="0"/>
        <v>274</v>
      </c>
      <c r="J16" s="13">
        <v>279</v>
      </c>
      <c r="K16" s="63"/>
      <c r="L16" s="13"/>
      <c r="M16" s="57"/>
      <c r="N16" s="14">
        <f t="shared" si="1"/>
        <v>279</v>
      </c>
    </row>
    <row r="17" spans="1:14">
      <c r="A17" s="1678"/>
      <c r="B17" s="21" t="s">
        <v>1350</v>
      </c>
      <c r="C17" s="21" t="s">
        <v>1351</v>
      </c>
      <c r="D17" s="5" t="s">
        <v>606</v>
      </c>
      <c r="E17" s="13">
        <v>480</v>
      </c>
      <c r="F17" s="63"/>
      <c r="G17" s="13"/>
      <c r="H17" s="57"/>
      <c r="I17" s="14">
        <f t="shared" si="0"/>
        <v>480</v>
      </c>
      <c r="J17" s="13">
        <v>476</v>
      </c>
      <c r="K17" s="63"/>
      <c r="L17" s="13"/>
      <c r="M17" s="57"/>
      <c r="N17" s="14">
        <f t="shared" si="1"/>
        <v>476</v>
      </c>
    </row>
    <row r="18" spans="1:14">
      <c r="A18" s="1678"/>
      <c r="B18" s="21" t="s">
        <v>1352</v>
      </c>
      <c r="C18" s="21" t="s">
        <v>1353</v>
      </c>
      <c r="D18" s="5" t="s">
        <v>1119</v>
      </c>
      <c r="E18" s="13">
        <v>513</v>
      </c>
      <c r="F18" s="63"/>
      <c r="G18" s="13"/>
      <c r="H18" s="57"/>
      <c r="I18" s="14">
        <f t="shared" si="0"/>
        <v>513</v>
      </c>
      <c r="J18" s="13">
        <v>536</v>
      </c>
      <c r="K18" s="63"/>
      <c r="L18" s="13"/>
      <c r="M18" s="57"/>
      <c r="N18" s="14">
        <f t="shared" si="1"/>
        <v>536</v>
      </c>
    </row>
    <row r="19" spans="1:14">
      <c r="A19" s="1678"/>
      <c r="B19" s="21" t="s">
        <v>1354</v>
      </c>
      <c r="C19" s="21" t="s">
        <v>1355</v>
      </c>
      <c r="D19" s="5" t="s">
        <v>714</v>
      </c>
      <c r="E19" s="13">
        <v>477</v>
      </c>
      <c r="F19" s="63"/>
      <c r="G19" s="13"/>
      <c r="H19" s="57"/>
      <c r="I19" s="14">
        <f t="shared" si="0"/>
        <v>477</v>
      </c>
      <c r="J19" s="13">
        <v>499</v>
      </c>
      <c r="K19" s="63"/>
      <c r="L19" s="13"/>
      <c r="M19" s="57"/>
      <c r="N19" s="14">
        <f t="shared" si="1"/>
        <v>499</v>
      </c>
    </row>
    <row r="20" spans="1:14">
      <c r="A20" s="1678"/>
      <c r="B20" s="21" t="s">
        <v>1356</v>
      </c>
      <c r="C20" s="21" t="s">
        <v>1357</v>
      </c>
      <c r="D20" s="5" t="s">
        <v>1010</v>
      </c>
      <c r="E20" s="13">
        <v>712</v>
      </c>
      <c r="F20" s="63"/>
      <c r="G20" s="13"/>
      <c r="H20" s="57"/>
      <c r="I20" s="14">
        <f t="shared" si="0"/>
        <v>712</v>
      </c>
      <c r="J20" s="13">
        <v>687</v>
      </c>
      <c r="K20" s="63"/>
      <c r="L20" s="13"/>
      <c r="M20" s="57"/>
      <c r="N20" s="14">
        <f t="shared" si="1"/>
        <v>687</v>
      </c>
    </row>
    <row r="21" spans="1:14">
      <c r="A21" s="1678"/>
      <c r="B21" s="21" t="s">
        <v>1358</v>
      </c>
      <c r="C21" s="21" t="s">
        <v>1359</v>
      </c>
      <c r="D21" s="5" t="s">
        <v>1249</v>
      </c>
      <c r="E21" s="13">
        <v>334</v>
      </c>
      <c r="F21" s="63"/>
      <c r="G21" s="13"/>
      <c r="H21" s="57"/>
      <c r="I21" s="14">
        <f t="shared" si="0"/>
        <v>334</v>
      </c>
      <c r="J21" s="13">
        <v>339</v>
      </c>
      <c r="K21" s="63"/>
      <c r="L21" s="13"/>
      <c r="M21" s="57"/>
      <c r="N21" s="14">
        <f t="shared" si="1"/>
        <v>339</v>
      </c>
    </row>
    <row r="22" spans="1:14">
      <c r="A22" s="1678"/>
      <c r="B22" s="21" t="s">
        <v>1360</v>
      </c>
      <c r="C22" s="21" t="s">
        <v>1361</v>
      </c>
      <c r="D22" s="5" t="s">
        <v>881</v>
      </c>
      <c r="E22" s="13">
        <v>176</v>
      </c>
      <c r="F22" s="63"/>
      <c r="G22" s="13"/>
      <c r="H22" s="57"/>
      <c r="I22" s="14">
        <f t="shared" si="0"/>
        <v>176</v>
      </c>
      <c r="J22" s="13">
        <v>173</v>
      </c>
      <c r="K22" s="63"/>
      <c r="L22" s="13"/>
      <c r="M22" s="57"/>
      <c r="N22" s="14">
        <f t="shared" si="1"/>
        <v>173</v>
      </c>
    </row>
    <row r="23" spans="1:14">
      <c r="A23" s="1678"/>
      <c r="B23" s="21" t="s">
        <v>1362</v>
      </c>
      <c r="C23" s="21" t="s">
        <v>1363</v>
      </c>
      <c r="D23" s="5" t="s">
        <v>873</v>
      </c>
      <c r="E23" s="13">
        <v>653</v>
      </c>
      <c r="F23" s="63"/>
      <c r="G23" s="13"/>
      <c r="H23" s="57"/>
      <c r="I23" s="14">
        <f t="shared" si="0"/>
        <v>653</v>
      </c>
      <c r="J23" s="13">
        <v>671</v>
      </c>
      <c r="K23" s="63"/>
      <c r="L23" s="13"/>
      <c r="M23" s="57"/>
      <c r="N23" s="14">
        <f t="shared" si="1"/>
        <v>671</v>
      </c>
    </row>
    <row r="24" spans="1:14">
      <c r="A24" s="1678"/>
      <c r="B24" s="21" t="s">
        <v>1364</v>
      </c>
      <c r="C24" s="21" t="s">
        <v>1365</v>
      </c>
      <c r="D24" s="5" t="s">
        <v>1209</v>
      </c>
      <c r="E24" s="13">
        <v>15</v>
      </c>
      <c r="F24" s="63"/>
      <c r="G24" s="13"/>
      <c r="H24" s="57"/>
      <c r="I24" s="14">
        <f t="shared" si="0"/>
        <v>15</v>
      </c>
      <c r="J24" s="13">
        <v>17</v>
      </c>
      <c r="K24" s="63"/>
      <c r="L24" s="13"/>
      <c r="M24" s="57"/>
      <c r="N24" s="14">
        <f t="shared" si="1"/>
        <v>17</v>
      </c>
    </row>
    <row r="25" spans="1:14">
      <c r="A25" s="1679"/>
      <c r="B25" s="22" t="s">
        <v>1366</v>
      </c>
      <c r="C25" s="22" t="s">
        <v>1367</v>
      </c>
      <c r="D25" s="6" t="s">
        <v>1225</v>
      </c>
      <c r="E25" s="15">
        <v>24</v>
      </c>
      <c r="F25" s="64"/>
      <c r="G25" s="15"/>
      <c r="H25" s="58"/>
      <c r="I25" s="16">
        <f t="shared" si="0"/>
        <v>24</v>
      </c>
      <c r="J25" s="15">
        <v>28</v>
      </c>
      <c r="K25" s="64"/>
      <c r="L25" s="15"/>
      <c r="M25" s="58"/>
      <c r="N25" s="16">
        <f t="shared" si="1"/>
        <v>28</v>
      </c>
    </row>
    <row r="26" spans="1:14">
      <c r="A26" s="1676" t="s">
        <v>1368</v>
      </c>
      <c r="B26" s="20" t="s">
        <v>1369</v>
      </c>
      <c r="C26" s="20" t="s">
        <v>1370</v>
      </c>
      <c r="D26" s="9" t="s">
        <v>656</v>
      </c>
      <c r="E26" s="11">
        <v>321</v>
      </c>
      <c r="F26" s="62"/>
      <c r="G26" s="11"/>
      <c r="H26" s="56"/>
      <c r="I26" s="12">
        <f t="shared" si="0"/>
        <v>321</v>
      </c>
      <c r="J26" s="11">
        <v>319</v>
      </c>
      <c r="K26" s="62"/>
      <c r="L26" s="11"/>
      <c r="M26" s="56"/>
      <c r="N26" s="12">
        <f t="shared" si="1"/>
        <v>319</v>
      </c>
    </row>
    <row r="27" spans="1:14">
      <c r="A27" s="1678"/>
      <c r="B27" s="21" t="s">
        <v>1371</v>
      </c>
      <c r="C27" s="21" t="s">
        <v>1372</v>
      </c>
      <c r="D27" s="5" t="s">
        <v>676</v>
      </c>
      <c r="E27" s="13">
        <v>352</v>
      </c>
      <c r="F27" s="63"/>
      <c r="G27" s="13"/>
      <c r="H27" s="57"/>
      <c r="I27" s="14">
        <f t="shared" si="0"/>
        <v>352</v>
      </c>
      <c r="J27" s="13">
        <v>350</v>
      </c>
      <c r="K27" s="63"/>
      <c r="L27" s="13"/>
      <c r="M27" s="57"/>
      <c r="N27" s="14">
        <f t="shared" si="1"/>
        <v>350</v>
      </c>
    </row>
    <row r="28" spans="1:14">
      <c r="A28" s="1678"/>
      <c r="B28" s="21" t="s">
        <v>1373</v>
      </c>
      <c r="C28" s="21" t="s">
        <v>1374</v>
      </c>
      <c r="D28" s="5" t="s">
        <v>538</v>
      </c>
      <c r="E28" s="13">
        <v>406</v>
      </c>
      <c r="F28" s="63"/>
      <c r="G28" s="13"/>
      <c r="H28" s="57"/>
      <c r="I28" s="14">
        <f t="shared" si="0"/>
        <v>406</v>
      </c>
      <c r="J28" s="13">
        <v>409</v>
      </c>
      <c r="K28" s="63"/>
      <c r="L28" s="13"/>
      <c r="M28" s="57"/>
      <c r="N28" s="14">
        <f t="shared" si="1"/>
        <v>409</v>
      </c>
    </row>
    <row r="29" spans="1:14">
      <c r="A29" s="1678"/>
      <c r="B29" s="21" t="s">
        <v>1375</v>
      </c>
      <c r="C29" s="21" t="s">
        <v>1376</v>
      </c>
      <c r="D29" s="5" t="s">
        <v>557</v>
      </c>
      <c r="E29" s="13">
        <v>441</v>
      </c>
      <c r="F29" s="63"/>
      <c r="G29" s="13"/>
      <c r="H29" s="57"/>
      <c r="I29" s="14">
        <f t="shared" si="0"/>
        <v>441</v>
      </c>
      <c r="J29" s="13">
        <v>452</v>
      </c>
      <c r="K29" s="63"/>
      <c r="L29" s="13"/>
      <c r="M29" s="57"/>
      <c r="N29" s="14">
        <f t="shared" si="1"/>
        <v>452</v>
      </c>
    </row>
    <row r="30" spans="1:14">
      <c r="A30" s="1678"/>
      <c r="B30" s="21" t="s">
        <v>1377</v>
      </c>
      <c r="C30" s="21" t="s">
        <v>1378</v>
      </c>
      <c r="D30" s="5" t="s">
        <v>840</v>
      </c>
      <c r="E30" s="13">
        <v>327</v>
      </c>
      <c r="F30" s="63"/>
      <c r="G30" s="13"/>
      <c r="H30" s="57"/>
      <c r="I30" s="14">
        <f t="shared" si="0"/>
        <v>327</v>
      </c>
      <c r="J30" s="13">
        <v>322</v>
      </c>
      <c r="K30" s="63"/>
      <c r="L30" s="13"/>
      <c r="M30" s="57"/>
      <c r="N30" s="14">
        <f t="shared" si="1"/>
        <v>322</v>
      </c>
    </row>
    <row r="31" spans="1:14">
      <c r="A31" s="1678"/>
      <c r="B31" s="21" t="s">
        <v>1379</v>
      </c>
      <c r="C31" s="21" t="s">
        <v>1380</v>
      </c>
      <c r="D31" s="5" t="s">
        <v>1381</v>
      </c>
      <c r="E31" s="13">
        <v>395</v>
      </c>
      <c r="F31" s="63"/>
      <c r="G31" s="13"/>
      <c r="H31" s="57"/>
      <c r="I31" s="14">
        <f t="shared" si="0"/>
        <v>395</v>
      </c>
      <c r="J31" s="13">
        <v>405</v>
      </c>
      <c r="K31" s="63"/>
      <c r="L31" s="13"/>
      <c r="M31" s="57"/>
      <c r="N31" s="14">
        <f t="shared" si="1"/>
        <v>405</v>
      </c>
    </row>
    <row r="32" spans="1:14">
      <c r="A32" s="1678"/>
      <c r="B32" s="21" t="s">
        <v>1382</v>
      </c>
      <c r="C32" s="21" t="s">
        <v>1383</v>
      </c>
      <c r="D32" s="5" t="s">
        <v>616</v>
      </c>
      <c r="E32" s="13">
        <v>636</v>
      </c>
      <c r="F32" s="63"/>
      <c r="G32" s="13"/>
      <c r="H32" s="57"/>
      <c r="I32" s="14">
        <f t="shared" si="0"/>
        <v>636</v>
      </c>
      <c r="J32" s="13">
        <v>637</v>
      </c>
      <c r="K32" s="63"/>
      <c r="L32" s="13"/>
      <c r="M32" s="57"/>
      <c r="N32" s="14">
        <f t="shared" si="1"/>
        <v>637</v>
      </c>
    </row>
    <row r="33" spans="1:14">
      <c r="A33" s="1678"/>
      <c r="B33" s="21" t="s">
        <v>1384</v>
      </c>
      <c r="C33" s="21" t="s">
        <v>1385</v>
      </c>
      <c r="D33" s="5" t="s">
        <v>986</v>
      </c>
      <c r="E33" s="13">
        <v>315</v>
      </c>
      <c r="F33" s="63"/>
      <c r="G33" s="13"/>
      <c r="H33" s="57"/>
      <c r="I33" s="14">
        <f t="shared" si="0"/>
        <v>315</v>
      </c>
      <c r="J33" s="13">
        <v>324</v>
      </c>
      <c r="K33" s="63"/>
      <c r="L33" s="13"/>
      <c r="M33" s="57"/>
      <c r="N33" s="14">
        <f t="shared" si="1"/>
        <v>324</v>
      </c>
    </row>
    <row r="34" spans="1:14">
      <c r="A34" s="1678"/>
      <c r="B34" s="21" t="s">
        <v>1386</v>
      </c>
      <c r="C34" s="21" t="s">
        <v>1387</v>
      </c>
      <c r="D34" s="5" t="s">
        <v>961</v>
      </c>
      <c r="E34" s="13">
        <v>340</v>
      </c>
      <c r="F34" s="63"/>
      <c r="G34" s="13"/>
      <c r="H34" s="57"/>
      <c r="I34" s="14">
        <f t="shared" si="0"/>
        <v>340</v>
      </c>
      <c r="J34" s="13">
        <v>340</v>
      </c>
      <c r="K34" s="63"/>
      <c r="L34" s="13"/>
      <c r="M34" s="57"/>
      <c r="N34" s="14">
        <f t="shared" si="1"/>
        <v>340</v>
      </c>
    </row>
    <row r="35" spans="1:14">
      <c r="A35" s="1678"/>
      <c r="B35" s="21" t="s">
        <v>1388</v>
      </c>
      <c r="C35" s="21" t="s">
        <v>1389</v>
      </c>
      <c r="D35" s="5" t="s">
        <v>791</v>
      </c>
      <c r="E35" s="13">
        <v>317</v>
      </c>
      <c r="F35" s="63"/>
      <c r="G35" s="13"/>
      <c r="H35" s="57"/>
      <c r="I35" s="14">
        <f t="shared" si="0"/>
        <v>317</v>
      </c>
      <c r="J35" s="13">
        <v>318</v>
      </c>
      <c r="K35" s="63"/>
      <c r="L35" s="13"/>
      <c r="M35" s="57"/>
      <c r="N35" s="14">
        <f t="shared" si="1"/>
        <v>318</v>
      </c>
    </row>
    <row r="36" spans="1:14">
      <c r="A36" s="1678"/>
      <c r="B36" s="21" t="s">
        <v>1390</v>
      </c>
      <c r="C36" s="21" t="s">
        <v>1391</v>
      </c>
      <c r="D36" s="5" t="s">
        <v>1018</v>
      </c>
      <c r="E36" s="13">
        <v>421</v>
      </c>
      <c r="F36" s="63">
        <v>82</v>
      </c>
      <c r="G36" s="13"/>
      <c r="H36" s="57"/>
      <c r="I36" s="14">
        <f t="shared" si="0"/>
        <v>503</v>
      </c>
      <c r="J36" s="13">
        <v>451</v>
      </c>
      <c r="K36" s="63">
        <v>69</v>
      </c>
      <c r="L36" s="13"/>
      <c r="M36" s="57"/>
      <c r="N36" s="14">
        <f t="shared" si="1"/>
        <v>520</v>
      </c>
    </row>
    <row r="37" spans="1:14">
      <c r="A37" s="1678"/>
      <c r="B37" s="21" t="s">
        <v>1392</v>
      </c>
      <c r="C37" s="21" t="s">
        <v>1393</v>
      </c>
      <c r="D37" s="5" t="s">
        <v>933</v>
      </c>
      <c r="E37" s="13">
        <v>349</v>
      </c>
      <c r="F37" s="63"/>
      <c r="G37" s="13"/>
      <c r="H37" s="57"/>
      <c r="I37" s="14">
        <f t="shared" si="0"/>
        <v>349</v>
      </c>
      <c r="J37" s="13">
        <v>340</v>
      </c>
      <c r="K37" s="63"/>
      <c r="L37" s="13"/>
      <c r="M37" s="57"/>
      <c r="N37" s="14">
        <f t="shared" si="1"/>
        <v>340</v>
      </c>
    </row>
    <row r="38" spans="1:14">
      <c r="A38" s="1678"/>
      <c r="B38" s="21" t="s">
        <v>1394</v>
      </c>
      <c r="C38" s="21" t="s">
        <v>1395</v>
      </c>
      <c r="D38" s="5" t="s">
        <v>548</v>
      </c>
      <c r="E38" s="13">
        <v>395</v>
      </c>
      <c r="F38" s="63"/>
      <c r="G38" s="13"/>
      <c r="H38" s="57"/>
      <c r="I38" s="14">
        <f t="shared" si="0"/>
        <v>395</v>
      </c>
      <c r="J38" s="13">
        <v>377</v>
      </c>
      <c r="K38" s="63"/>
      <c r="L38" s="13"/>
      <c r="M38" s="57"/>
      <c r="N38" s="14">
        <f t="shared" si="1"/>
        <v>377</v>
      </c>
    </row>
    <row r="39" spans="1:14">
      <c r="A39" s="1678"/>
      <c r="B39" s="21" t="s">
        <v>1396</v>
      </c>
      <c r="C39" s="21" t="s">
        <v>1397</v>
      </c>
      <c r="D39" s="5" t="s">
        <v>1255</v>
      </c>
      <c r="E39" s="13">
        <v>377</v>
      </c>
      <c r="F39" s="63"/>
      <c r="G39" s="13"/>
      <c r="H39" s="57"/>
      <c r="I39" s="14">
        <f t="shared" si="0"/>
        <v>377</v>
      </c>
      <c r="J39" s="13">
        <v>376</v>
      </c>
      <c r="K39" s="63"/>
      <c r="L39" s="13"/>
      <c r="M39" s="57"/>
      <c r="N39" s="14">
        <f t="shared" si="1"/>
        <v>376</v>
      </c>
    </row>
    <row r="40" spans="1:14">
      <c r="A40" s="1678"/>
      <c r="B40" s="21" t="s">
        <v>1398</v>
      </c>
      <c r="C40" s="21" t="s">
        <v>1399</v>
      </c>
      <c r="D40" s="5" t="s">
        <v>1217</v>
      </c>
      <c r="E40" s="13">
        <v>34</v>
      </c>
      <c r="F40" s="63"/>
      <c r="G40" s="13"/>
      <c r="H40" s="57"/>
      <c r="I40" s="14">
        <f t="shared" si="0"/>
        <v>34</v>
      </c>
      <c r="J40" s="13">
        <v>32</v>
      </c>
      <c r="K40" s="63"/>
      <c r="L40" s="13"/>
      <c r="M40" s="57"/>
      <c r="N40" s="14">
        <f t="shared" si="1"/>
        <v>32</v>
      </c>
    </row>
    <row r="41" spans="1:14">
      <c r="A41" s="1678"/>
      <c r="B41" s="21" t="s">
        <v>1400</v>
      </c>
      <c r="C41" s="21" t="s">
        <v>1401</v>
      </c>
      <c r="D41" s="5" t="s">
        <v>1054</v>
      </c>
      <c r="E41" s="13">
        <v>163</v>
      </c>
      <c r="F41" s="63"/>
      <c r="G41" s="13"/>
      <c r="H41" s="57"/>
      <c r="I41" s="14">
        <f t="shared" si="0"/>
        <v>163</v>
      </c>
      <c r="J41" s="13">
        <v>149</v>
      </c>
      <c r="K41" s="63"/>
      <c r="L41" s="13"/>
      <c r="M41" s="57"/>
      <c r="N41" s="14">
        <f t="shared" si="1"/>
        <v>149</v>
      </c>
    </row>
    <row r="42" spans="1:14">
      <c r="A42" s="1678"/>
      <c r="B42" s="21" t="s">
        <v>1402</v>
      </c>
      <c r="C42" s="21" t="s">
        <v>1403</v>
      </c>
      <c r="D42" s="5" t="s">
        <v>1176</v>
      </c>
      <c r="E42" s="13">
        <v>580</v>
      </c>
      <c r="F42" s="63">
        <v>70</v>
      </c>
      <c r="G42" s="13"/>
      <c r="H42" s="57"/>
      <c r="I42" s="14">
        <f t="shared" si="0"/>
        <v>650</v>
      </c>
      <c r="J42" s="13">
        <v>578</v>
      </c>
      <c r="K42" s="63">
        <v>66</v>
      </c>
      <c r="L42" s="13"/>
      <c r="M42" s="57"/>
      <c r="N42" s="14">
        <f t="shared" si="1"/>
        <v>644</v>
      </c>
    </row>
    <row r="43" spans="1:14">
      <c r="A43" s="1678"/>
      <c r="B43" s="21" t="s">
        <v>1404</v>
      </c>
      <c r="C43" s="21" t="s">
        <v>1405</v>
      </c>
      <c r="D43" s="5" t="s">
        <v>517</v>
      </c>
      <c r="E43" s="13">
        <v>696</v>
      </c>
      <c r="F43" s="63">
        <v>62</v>
      </c>
      <c r="G43" s="13"/>
      <c r="H43" s="57"/>
      <c r="I43" s="14">
        <f t="shared" si="0"/>
        <v>758</v>
      </c>
      <c r="J43" s="13">
        <v>725</v>
      </c>
      <c r="K43" s="63">
        <v>53</v>
      </c>
      <c r="L43" s="13"/>
      <c r="M43" s="57"/>
      <c r="N43" s="14">
        <f t="shared" si="1"/>
        <v>778</v>
      </c>
    </row>
    <row r="44" spans="1:14">
      <c r="A44" s="1678"/>
      <c r="B44" s="21" t="s">
        <v>1406</v>
      </c>
      <c r="C44" s="21" t="s">
        <v>1407</v>
      </c>
      <c r="D44" s="5" t="s">
        <v>1026</v>
      </c>
      <c r="E44" s="13">
        <v>503</v>
      </c>
      <c r="F44" s="63"/>
      <c r="G44" s="13"/>
      <c r="H44" s="57"/>
      <c r="I44" s="14">
        <f t="shared" si="0"/>
        <v>503</v>
      </c>
      <c r="J44" s="13">
        <v>514</v>
      </c>
      <c r="K44" s="63"/>
      <c r="L44" s="13"/>
      <c r="M44" s="57"/>
      <c r="N44" s="14">
        <f t="shared" si="1"/>
        <v>514</v>
      </c>
    </row>
    <row r="45" spans="1:14">
      <c r="A45" s="1679"/>
      <c r="B45" s="22" t="s">
        <v>1408</v>
      </c>
      <c r="C45" s="22" t="s">
        <v>1409</v>
      </c>
      <c r="D45" s="6" t="s">
        <v>1184</v>
      </c>
      <c r="E45" s="15">
        <v>676</v>
      </c>
      <c r="F45" s="64"/>
      <c r="G45" s="15"/>
      <c r="H45" s="58"/>
      <c r="I45" s="16">
        <f t="shared" si="0"/>
        <v>676</v>
      </c>
      <c r="J45" s="15">
        <v>650</v>
      </c>
      <c r="K45" s="64"/>
      <c r="L45" s="15"/>
      <c r="M45" s="58"/>
      <c r="N45" s="16">
        <f t="shared" si="1"/>
        <v>650</v>
      </c>
    </row>
    <row r="46" spans="1:14">
      <c r="A46" s="1676" t="s">
        <v>579</v>
      </c>
      <c r="B46" s="20" t="s">
        <v>1410</v>
      </c>
      <c r="C46" s="20" t="s">
        <v>1411</v>
      </c>
      <c r="D46" s="9" t="s">
        <v>755</v>
      </c>
      <c r="E46" s="11">
        <v>409</v>
      </c>
      <c r="F46" s="62"/>
      <c r="G46" s="11"/>
      <c r="H46" s="56"/>
      <c r="I46" s="12">
        <f t="shared" si="0"/>
        <v>409</v>
      </c>
      <c r="J46" s="11">
        <v>412</v>
      </c>
      <c r="K46" s="62"/>
      <c r="L46" s="11"/>
      <c r="M46" s="56"/>
      <c r="N46" s="12">
        <f t="shared" si="1"/>
        <v>412</v>
      </c>
    </row>
    <row r="47" spans="1:14">
      <c r="A47" s="1678"/>
      <c r="B47" s="21" t="s">
        <v>1412</v>
      </c>
      <c r="C47" s="21" t="s">
        <v>1413</v>
      </c>
      <c r="D47" s="5" t="s">
        <v>646</v>
      </c>
      <c r="E47" s="13">
        <v>703</v>
      </c>
      <c r="F47" s="63"/>
      <c r="G47" s="13"/>
      <c r="H47" s="57"/>
      <c r="I47" s="14">
        <f t="shared" si="0"/>
        <v>703</v>
      </c>
      <c r="J47" s="13">
        <v>723</v>
      </c>
      <c r="K47" s="63"/>
      <c r="L47" s="13"/>
      <c r="M47" s="57"/>
      <c r="N47" s="14">
        <f t="shared" si="1"/>
        <v>723</v>
      </c>
    </row>
    <row r="48" spans="1:14">
      <c r="A48" s="1678"/>
      <c r="B48" s="21" t="s">
        <v>1414</v>
      </c>
      <c r="C48" s="21" t="s">
        <v>1415</v>
      </c>
      <c r="D48" s="5" t="s">
        <v>694</v>
      </c>
      <c r="E48" s="13">
        <v>355</v>
      </c>
      <c r="F48" s="63"/>
      <c r="G48" s="13"/>
      <c r="H48" s="57"/>
      <c r="I48" s="14">
        <f t="shared" si="0"/>
        <v>355</v>
      </c>
      <c r="J48" s="13">
        <v>346</v>
      </c>
      <c r="K48" s="63"/>
      <c r="L48" s="13"/>
      <c r="M48" s="57"/>
      <c r="N48" s="14">
        <f t="shared" si="1"/>
        <v>346</v>
      </c>
    </row>
    <row r="49" spans="1:14">
      <c r="A49" s="1678"/>
      <c r="B49" s="21" t="s">
        <v>1416</v>
      </c>
      <c r="C49" s="21" t="s">
        <v>1417</v>
      </c>
      <c r="D49" s="5" t="s">
        <v>1289</v>
      </c>
      <c r="E49" s="13">
        <v>418</v>
      </c>
      <c r="F49" s="63"/>
      <c r="G49" s="13">
        <v>38</v>
      </c>
      <c r="H49" s="57">
        <v>17</v>
      </c>
      <c r="I49" s="14">
        <f t="shared" si="0"/>
        <v>473</v>
      </c>
      <c r="J49" s="13">
        <v>405</v>
      </c>
      <c r="K49" s="63"/>
      <c r="L49" s="13">
        <v>32</v>
      </c>
      <c r="M49" s="57">
        <v>8</v>
      </c>
      <c r="N49" s="14">
        <f t="shared" si="1"/>
        <v>445</v>
      </c>
    </row>
    <row r="50" spans="1:14">
      <c r="A50" s="1678"/>
      <c r="B50" s="21" t="s">
        <v>1418</v>
      </c>
      <c r="C50" s="21" t="s">
        <v>1419</v>
      </c>
      <c r="D50" s="5" t="s">
        <v>577</v>
      </c>
      <c r="E50" s="13">
        <v>417</v>
      </c>
      <c r="F50" s="63"/>
      <c r="G50" s="13"/>
      <c r="H50" s="57"/>
      <c r="I50" s="14">
        <f t="shared" si="0"/>
        <v>417</v>
      </c>
      <c r="J50" s="13">
        <v>416</v>
      </c>
      <c r="K50" s="63"/>
      <c r="L50" s="13"/>
      <c r="M50" s="57"/>
      <c r="N50" s="14">
        <f t="shared" si="1"/>
        <v>416</v>
      </c>
    </row>
    <row r="51" spans="1:14">
      <c r="A51" s="1678"/>
      <c r="B51" s="21" t="s">
        <v>1420</v>
      </c>
      <c r="C51" s="21" t="s">
        <v>1421</v>
      </c>
      <c r="D51" s="5" t="s">
        <v>1168</v>
      </c>
      <c r="E51" s="13">
        <v>497</v>
      </c>
      <c r="F51" s="63">
        <v>65</v>
      </c>
      <c r="G51" s="13"/>
      <c r="H51" s="57"/>
      <c r="I51" s="14">
        <f t="shared" si="0"/>
        <v>562</v>
      </c>
      <c r="J51" s="13">
        <v>456</v>
      </c>
      <c r="K51" s="63">
        <v>57</v>
      </c>
      <c r="L51" s="13"/>
      <c r="M51" s="57"/>
      <c r="N51" s="14">
        <f t="shared" si="1"/>
        <v>513</v>
      </c>
    </row>
    <row r="52" spans="1:14">
      <c r="A52" s="1678"/>
      <c r="B52" s="21" t="s">
        <v>1422</v>
      </c>
      <c r="C52" s="21" t="s">
        <v>1423</v>
      </c>
      <c r="D52" s="5" t="s">
        <v>1044</v>
      </c>
      <c r="E52" s="13">
        <v>239</v>
      </c>
      <c r="F52" s="63">
        <v>22</v>
      </c>
      <c r="G52" s="13"/>
      <c r="H52" s="57"/>
      <c r="I52" s="14">
        <f t="shared" si="0"/>
        <v>261</v>
      </c>
      <c r="J52" s="13">
        <v>228</v>
      </c>
      <c r="K52" s="63">
        <v>20</v>
      </c>
      <c r="L52" s="13"/>
      <c r="M52" s="57"/>
      <c r="N52" s="14">
        <f t="shared" si="1"/>
        <v>248</v>
      </c>
    </row>
    <row r="53" spans="1:14">
      <c r="A53" s="1678"/>
      <c r="B53" s="21" t="s">
        <v>1424</v>
      </c>
      <c r="C53" s="21" t="s">
        <v>1425</v>
      </c>
      <c r="D53" s="5" t="s">
        <v>775</v>
      </c>
      <c r="E53" s="13">
        <v>676</v>
      </c>
      <c r="F53" s="63">
        <v>31</v>
      </c>
      <c r="G53" s="13"/>
      <c r="H53" s="57"/>
      <c r="I53" s="14">
        <f t="shared" si="0"/>
        <v>707</v>
      </c>
      <c r="J53" s="13">
        <v>658</v>
      </c>
      <c r="K53" s="63">
        <v>18</v>
      </c>
      <c r="L53" s="13"/>
      <c r="M53" s="57"/>
      <c r="N53" s="14">
        <f t="shared" si="1"/>
        <v>676</v>
      </c>
    </row>
    <row r="54" spans="1:14">
      <c r="A54" s="1678"/>
      <c r="B54" s="21" t="s">
        <v>1426</v>
      </c>
      <c r="C54" s="21" t="s">
        <v>1427</v>
      </c>
      <c r="D54" s="5" t="s">
        <v>832</v>
      </c>
      <c r="E54" s="13">
        <v>94</v>
      </c>
      <c r="F54" s="63"/>
      <c r="G54" s="13"/>
      <c r="H54" s="57"/>
      <c r="I54" s="14">
        <f t="shared" si="0"/>
        <v>94</v>
      </c>
      <c r="J54" s="13">
        <v>101</v>
      </c>
      <c r="K54" s="63"/>
      <c r="L54" s="13"/>
      <c r="M54" s="57"/>
      <c r="N54" s="14">
        <f t="shared" si="1"/>
        <v>101</v>
      </c>
    </row>
    <row r="55" spans="1:14">
      <c r="A55" s="1679"/>
      <c r="B55" s="22" t="s">
        <v>1428</v>
      </c>
      <c r="C55" s="22" t="s">
        <v>1429</v>
      </c>
      <c r="D55" s="6" t="s">
        <v>721</v>
      </c>
      <c r="E55" s="15">
        <v>385</v>
      </c>
      <c r="F55" s="64"/>
      <c r="G55" s="15"/>
      <c r="H55" s="58"/>
      <c r="I55" s="16">
        <f t="shared" si="0"/>
        <v>385</v>
      </c>
      <c r="J55" s="15">
        <v>369</v>
      </c>
      <c r="K55" s="64">
        <v>9</v>
      </c>
      <c r="L55" s="15"/>
      <c r="M55" s="58"/>
      <c r="N55" s="16">
        <f t="shared" si="1"/>
        <v>378</v>
      </c>
    </row>
    <row r="56" spans="1:14">
      <c r="A56" s="1676" t="s">
        <v>747</v>
      </c>
      <c r="B56" s="20" t="s">
        <v>1430</v>
      </c>
      <c r="C56" s="20" t="s">
        <v>1431</v>
      </c>
      <c r="D56" s="9" t="s">
        <v>684</v>
      </c>
      <c r="E56" s="11">
        <v>290</v>
      </c>
      <c r="F56" s="62"/>
      <c r="G56" s="11"/>
      <c r="H56" s="56"/>
      <c r="I56" s="12">
        <f t="shared" si="0"/>
        <v>290</v>
      </c>
      <c r="J56" s="11">
        <v>290</v>
      </c>
      <c r="K56" s="62"/>
      <c r="L56" s="11"/>
      <c r="M56" s="56"/>
      <c r="N56" s="12">
        <f t="shared" si="1"/>
        <v>290</v>
      </c>
    </row>
    <row r="57" spans="1:14">
      <c r="A57" s="1678"/>
      <c r="B57" s="21" t="s">
        <v>1432</v>
      </c>
      <c r="C57" s="21" t="s">
        <v>1433</v>
      </c>
      <c r="D57" s="5" t="s">
        <v>807</v>
      </c>
      <c r="E57" s="13">
        <v>610</v>
      </c>
      <c r="F57" s="63"/>
      <c r="G57" s="13"/>
      <c r="H57" s="57"/>
      <c r="I57" s="14">
        <f t="shared" si="0"/>
        <v>610</v>
      </c>
      <c r="J57" s="13">
        <v>594</v>
      </c>
      <c r="K57" s="63"/>
      <c r="L57" s="13"/>
      <c r="M57" s="57"/>
      <c r="N57" s="14">
        <f t="shared" si="1"/>
        <v>594</v>
      </c>
    </row>
    <row r="58" spans="1:14">
      <c r="A58" s="1678"/>
      <c r="B58" s="21" t="s">
        <v>1434</v>
      </c>
      <c r="C58" s="21" t="s">
        <v>1435</v>
      </c>
      <c r="D58" s="5" t="s">
        <v>848</v>
      </c>
      <c r="E58" s="13">
        <v>327</v>
      </c>
      <c r="F58" s="63"/>
      <c r="G58" s="13"/>
      <c r="H58" s="57"/>
      <c r="I58" s="14">
        <f t="shared" si="0"/>
        <v>327</v>
      </c>
      <c r="J58" s="13">
        <v>356</v>
      </c>
      <c r="K58" s="63"/>
      <c r="L58" s="13"/>
      <c r="M58" s="57"/>
      <c r="N58" s="14">
        <f t="shared" si="1"/>
        <v>356</v>
      </c>
    </row>
    <row r="59" spans="1:14">
      <c r="A59" s="1678"/>
      <c r="B59" s="21" t="s">
        <v>1436</v>
      </c>
      <c r="C59" s="21" t="s">
        <v>1437</v>
      </c>
      <c r="D59" s="5" t="s">
        <v>745</v>
      </c>
      <c r="E59" s="13">
        <v>606</v>
      </c>
      <c r="F59" s="63"/>
      <c r="G59" s="13">
        <v>39</v>
      </c>
      <c r="H59" s="57"/>
      <c r="I59" s="14">
        <f t="shared" si="0"/>
        <v>645</v>
      </c>
      <c r="J59" s="13">
        <v>610</v>
      </c>
      <c r="K59" s="63"/>
      <c r="L59" s="13">
        <v>36</v>
      </c>
      <c r="M59" s="57"/>
      <c r="N59" s="14">
        <f t="shared" si="1"/>
        <v>646</v>
      </c>
    </row>
    <row r="60" spans="1:14">
      <c r="A60" s="1678"/>
      <c r="B60" s="21" t="s">
        <v>1438</v>
      </c>
      <c r="C60" s="21" t="s">
        <v>1439</v>
      </c>
      <c r="D60" s="5" t="s">
        <v>783</v>
      </c>
      <c r="E60" s="13">
        <v>612</v>
      </c>
      <c r="F60" s="63"/>
      <c r="G60" s="13"/>
      <c r="H60" s="57"/>
      <c r="I60" s="14">
        <f t="shared" si="0"/>
        <v>612</v>
      </c>
      <c r="J60" s="13">
        <v>610</v>
      </c>
      <c r="K60" s="63"/>
      <c r="L60" s="13"/>
      <c r="M60" s="57"/>
      <c r="N60" s="14">
        <f t="shared" si="1"/>
        <v>610</v>
      </c>
    </row>
    <row r="61" spans="1:14">
      <c r="A61" s="1678"/>
      <c r="B61" s="21" t="s">
        <v>1440</v>
      </c>
      <c r="C61" s="21" t="s">
        <v>1441</v>
      </c>
      <c r="D61" s="5" t="s">
        <v>1111</v>
      </c>
      <c r="E61" s="13">
        <v>378</v>
      </c>
      <c r="F61" s="63"/>
      <c r="G61" s="13"/>
      <c r="H61" s="57"/>
      <c r="I61" s="14">
        <f t="shared" si="0"/>
        <v>378</v>
      </c>
      <c r="J61" s="13">
        <v>395</v>
      </c>
      <c r="K61" s="63"/>
      <c r="L61" s="13"/>
      <c r="M61" s="57"/>
      <c r="N61" s="14">
        <f t="shared" si="1"/>
        <v>395</v>
      </c>
    </row>
    <row r="62" spans="1:14">
      <c r="A62" s="1678"/>
      <c r="B62" s="21" t="s">
        <v>1442</v>
      </c>
      <c r="C62" s="21" t="s">
        <v>1443</v>
      </c>
      <c r="D62" s="5" t="s">
        <v>994</v>
      </c>
      <c r="E62" s="13">
        <v>256</v>
      </c>
      <c r="F62" s="63"/>
      <c r="G62" s="13"/>
      <c r="H62" s="57"/>
      <c r="I62" s="14">
        <f t="shared" si="0"/>
        <v>256</v>
      </c>
      <c r="J62" s="13">
        <v>248</v>
      </c>
      <c r="K62" s="63"/>
      <c r="L62" s="13"/>
      <c r="M62" s="57"/>
      <c r="N62" s="14">
        <f t="shared" si="1"/>
        <v>248</v>
      </c>
    </row>
    <row r="63" spans="1:14">
      <c r="A63" s="1678"/>
      <c r="B63" s="21" t="s">
        <v>1444</v>
      </c>
      <c r="C63" s="21" t="s">
        <v>1445</v>
      </c>
      <c r="D63" s="5" t="s">
        <v>917</v>
      </c>
      <c r="E63" s="13">
        <v>298</v>
      </c>
      <c r="F63" s="63"/>
      <c r="G63" s="13"/>
      <c r="H63" s="57"/>
      <c r="I63" s="14">
        <f t="shared" si="0"/>
        <v>298</v>
      </c>
      <c r="J63" s="13">
        <v>310</v>
      </c>
      <c r="K63" s="63"/>
      <c r="L63" s="13"/>
      <c r="M63" s="57"/>
      <c r="N63" s="14">
        <f t="shared" si="1"/>
        <v>310</v>
      </c>
    </row>
    <row r="64" spans="1:14">
      <c r="A64" s="1678"/>
      <c r="B64" s="21" t="s">
        <v>1446</v>
      </c>
      <c r="C64" s="21" t="s">
        <v>1447</v>
      </c>
      <c r="D64" s="5" t="s">
        <v>1265</v>
      </c>
      <c r="E64" s="13">
        <v>379</v>
      </c>
      <c r="F64" s="63"/>
      <c r="G64" s="13"/>
      <c r="H64" s="57"/>
      <c r="I64" s="14">
        <f t="shared" si="0"/>
        <v>379</v>
      </c>
      <c r="J64" s="13">
        <v>389</v>
      </c>
      <c r="K64" s="63"/>
      <c r="L64" s="13"/>
      <c r="M64" s="57"/>
      <c r="N64" s="14">
        <f t="shared" si="1"/>
        <v>389</v>
      </c>
    </row>
    <row r="65" spans="1:14">
      <c r="A65" s="1678"/>
      <c r="B65" s="21" t="s">
        <v>1448</v>
      </c>
      <c r="C65" s="21" t="s">
        <v>1449</v>
      </c>
      <c r="D65" s="5" t="s">
        <v>824</v>
      </c>
      <c r="E65" s="13">
        <v>204</v>
      </c>
      <c r="F65" s="63"/>
      <c r="G65" s="13"/>
      <c r="H65" s="57"/>
      <c r="I65" s="14">
        <f t="shared" si="0"/>
        <v>204</v>
      </c>
      <c r="J65" s="13">
        <v>183</v>
      </c>
      <c r="K65" s="63"/>
      <c r="L65" s="13"/>
      <c r="M65" s="57"/>
      <c r="N65" s="14">
        <f t="shared" si="1"/>
        <v>183</v>
      </c>
    </row>
    <row r="66" spans="1:14">
      <c r="A66" s="1678"/>
      <c r="B66" s="21" t="s">
        <v>1450</v>
      </c>
      <c r="C66" s="21" t="s">
        <v>1451</v>
      </c>
      <c r="D66" s="5" t="s">
        <v>1200</v>
      </c>
      <c r="E66" s="13">
        <v>58</v>
      </c>
      <c r="F66" s="63"/>
      <c r="G66" s="13"/>
      <c r="H66" s="57"/>
      <c r="I66" s="14">
        <f t="shared" si="0"/>
        <v>58</v>
      </c>
      <c r="J66" s="13">
        <v>69</v>
      </c>
      <c r="K66" s="63"/>
      <c r="L66" s="13"/>
      <c r="M66" s="57"/>
      <c r="N66" s="14">
        <f t="shared" si="1"/>
        <v>69</v>
      </c>
    </row>
    <row r="67" spans="1:14">
      <c r="A67" s="1678"/>
      <c r="B67" s="21" t="s">
        <v>1452</v>
      </c>
      <c r="C67" s="21" t="s">
        <v>1453</v>
      </c>
      <c r="D67" s="5" t="s">
        <v>1308</v>
      </c>
      <c r="E67" s="13">
        <v>18</v>
      </c>
      <c r="F67" s="63"/>
      <c r="G67" s="13"/>
      <c r="H67" s="57"/>
      <c r="I67" s="14">
        <f t="shared" si="0"/>
        <v>18</v>
      </c>
      <c r="J67" s="13">
        <v>18</v>
      </c>
      <c r="K67" s="63"/>
      <c r="L67" s="13"/>
      <c r="M67" s="57"/>
      <c r="N67" s="14">
        <f t="shared" si="1"/>
        <v>18</v>
      </c>
    </row>
    <row r="68" spans="1:14">
      <c r="A68" s="1678"/>
      <c r="B68" s="21" t="s">
        <v>1454</v>
      </c>
      <c r="C68" s="21" t="s">
        <v>1455</v>
      </c>
      <c r="D68" s="5" t="s">
        <v>1151</v>
      </c>
      <c r="E68" s="13">
        <v>503</v>
      </c>
      <c r="F68" s="63">
        <v>34</v>
      </c>
      <c r="G68" s="13"/>
      <c r="H68" s="57"/>
      <c r="I68" s="14">
        <f t="shared" si="0"/>
        <v>537</v>
      </c>
      <c r="J68" s="13">
        <v>490</v>
      </c>
      <c r="K68" s="63">
        <v>10</v>
      </c>
      <c r="L68" s="13"/>
      <c r="M68" s="57"/>
      <c r="N68" s="14">
        <f t="shared" si="1"/>
        <v>500</v>
      </c>
    </row>
    <row r="69" spans="1:14">
      <c r="A69" s="1679"/>
      <c r="B69" s="22" t="s">
        <v>1456</v>
      </c>
      <c r="C69" s="22" t="s">
        <v>1457</v>
      </c>
      <c r="D69" s="6" t="s">
        <v>1087</v>
      </c>
      <c r="E69" s="15">
        <v>704</v>
      </c>
      <c r="F69" s="64"/>
      <c r="G69" s="15">
        <v>71</v>
      </c>
      <c r="H69" s="58"/>
      <c r="I69" s="16">
        <f t="shared" ref="I69:I95" si="2">SUM(E69:H69)</f>
        <v>775</v>
      </c>
      <c r="J69" s="15">
        <v>721</v>
      </c>
      <c r="K69" s="64"/>
      <c r="L69" s="15">
        <v>50</v>
      </c>
      <c r="M69" s="58"/>
      <c r="N69" s="16">
        <f t="shared" ref="N69:N95" si="3">SUM(J69:M69)</f>
        <v>771</v>
      </c>
    </row>
    <row r="70" spans="1:14">
      <c r="A70" s="1676" t="s">
        <v>1458</v>
      </c>
      <c r="B70" s="20" t="s">
        <v>1459</v>
      </c>
      <c r="C70" s="20" t="s">
        <v>1460</v>
      </c>
      <c r="D70" s="9" t="s">
        <v>737</v>
      </c>
      <c r="E70" s="11">
        <v>519</v>
      </c>
      <c r="F70" s="62"/>
      <c r="G70" s="11"/>
      <c r="H70" s="56"/>
      <c r="I70" s="12">
        <f t="shared" si="2"/>
        <v>519</v>
      </c>
      <c r="J70" s="11">
        <v>521</v>
      </c>
      <c r="K70" s="62"/>
      <c r="L70" s="11"/>
      <c r="M70" s="56"/>
      <c r="N70" s="12">
        <f t="shared" si="3"/>
        <v>521</v>
      </c>
    </row>
    <row r="71" spans="1:14">
      <c r="A71" s="1678"/>
      <c r="B71" s="21" t="s">
        <v>1461</v>
      </c>
      <c r="C71" s="21" t="s">
        <v>1462</v>
      </c>
      <c r="D71" s="5" t="s">
        <v>587</v>
      </c>
      <c r="E71" s="13">
        <v>590</v>
      </c>
      <c r="F71" s="63"/>
      <c r="G71" s="13"/>
      <c r="H71" s="57"/>
      <c r="I71" s="14">
        <f t="shared" si="2"/>
        <v>590</v>
      </c>
      <c r="J71" s="13">
        <v>585</v>
      </c>
      <c r="K71" s="63"/>
      <c r="L71" s="13"/>
      <c r="M71" s="57"/>
      <c r="N71" s="14">
        <f t="shared" si="3"/>
        <v>585</v>
      </c>
    </row>
    <row r="72" spans="1:14">
      <c r="A72" s="1678"/>
      <c r="B72" s="21" t="s">
        <v>1463</v>
      </c>
      <c r="C72" s="21" t="s">
        <v>1464</v>
      </c>
      <c r="D72" s="5" t="s">
        <v>799</v>
      </c>
      <c r="E72" s="13">
        <v>329</v>
      </c>
      <c r="F72" s="63"/>
      <c r="G72" s="13"/>
      <c r="H72" s="57"/>
      <c r="I72" s="14">
        <f t="shared" si="2"/>
        <v>329</v>
      </c>
      <c r="J72" s="13">
        <v>313</v>
      </c>
      <c r="K72" s="63"/>
      <c r="L72" s="13"/>
      <c r="M72" s="57"/>
      <c r="N72" s="14">
        <f t="shared" si="3"/>
        <v>313</v>
      </c>
    </row>
    <row r="73" spans="1:14">
      <c r="A73" s="1678"/>
      <c r="B73" s="21" t="s">
        <v>1465</v>
      </c>
      <c r="C73" s="21" t="s">
        <v>1466</v>
      </c>
      <c r="D73" s="5" t="s">
        <v>704</v>
      </c>
      <c r="E73" s="13">
        <v>596</v>
      </c>
      <c r="F73" s="63"/>
      <c r="G73" s="13"/>
      <c r="H73" s="57"/>
      <c r="I73" s="14">
        <f t="shared" si="2"/>
        <v>596</v>
      </c>
      <c r="J73" s="13">
        <v>589</v>
      </c>
      <c r="K73" s="63"/>
      <c r="L73" s="13"/>
      <c r="M73" s="57"/>
      <c r="N73" s="14">
        <f t="shared" si="3"/>
        <v>589</v>
      </c>
    </row>
    <row r="74" spans="1:14">
      <c r="A74" s="1678"/>
      <c r="B74" s="21" t="s">
        <v>1467</v>
      </c>
      <c r="C74" s="21" t="s">
        <v>1468</v>
      </c>
      <c r="D74" s="5" t="s">
        <v>597</v>
      </c>
      <c r="E74" s="13">
        <v>393</v>
      </c>
      <c r="F74" s="63"/>
      <c r="G74" s="13"/>
      <c r="H74" s="57"/>
      <c r="I74" s="14">
        <f t="shared" si="2"/>
        <v>393</v>
      </c>
      <c r="J74" s="13">
        <v>388</v>
      </c>
      <c r="K74" s="63"/>
      <c r="L74" s="13"/>
      <c r="M74" s="57"/>
      <c r="N74" s="14">
        <f t="shared" si="3"/>
        <v>388</v>
      </c>
    </row>
    <row r="75" spans="1:14">
      <c r="A75" s="1678"/>
      <c r="B75" s="21" t="s">
        <v>1469</v>
      </c>
      <c r="C75" s="21" t="s">
        <v>1470</v>
      </c>
      <c r="D75" s="5" t="s">
        <v>666</v>
      </c>
      <c r="E75" s="13">
        <v>526</v>
      </c>
      <c r="F75" s="63"/>
      <c r="G75" s="13"/>
      <c r="H75" s="57"/>
      <c r="I75" s="14">
        <f t="shared" si="2"/>
        <v>526</v>
      </c>
      <c r="J75" s="13">
        <v>532</v>
      </c>
      <c r="K75" s="63"/>
      <c r="L75" s="13"/>
      <c r="M75" s="57"/>
      <c r="N75" s="14">
        <f t="shared" si="3"/>
        <v>532</v>
      </c>
    </row>
    <row r="76" spans="1:14">
      <c r="A76" s="1678"/>
      <c r="B76" s="21" t="s">
        <v>1471</v>
      </c>
      <c r="C76" s="21" t="s">
        <v>1472</v>
      </c>
      <c r="D76" s="5" t="s">
        <v>765</v>
      </c>
      <c r="E76" s="13">
        <v>605</v>
      </c>
      <c r="F76" s="63"/>
      <c r="G76" s="13"/>
      <c r="H76" s="57"/>
      <c r="I76" s="14">
        <f t="shared" si="2"/>
        <v>605</v>
      </c>
      <c r="J76" s="13">
        <v>596</v>
      </c>
      <c r="K76" s="63"/>
      <c r="L76" s="13"/>
      <c r="M76" s="57"/>
      <c r="N76" s="14">
        <f t="shared" si="3"/>
        <v>596</v>
      </c>
    </row>
    <row r="77" spans="1:14">
      <c r="A77" s="1678"/>
      <c r="B77" s="21" t="s">
        <v>1473</v>
      </c>
      <c r="C77" s="21" t="s">
        <v>1474</v>
      </c>
      <c r="D77" s="5" t="s">
        <v>856</v>
      </c>
      <c r="E77" s="13">
        <v>469</v>
      </c>
      <c r="F77" s="63"/>
      <c r="G77" s="13"/>
      <c r="H77" s="57"/>
      <c r="I77" s="14">
        <f t="shared" si="2"/>
        <v>469</v>
      </c>
      <c r="J77" s="13">
        <v>470</v>
      </c>
      <c r="K77" s="63"/>
      <c r="L77" s="13"/>
      <c r="M77" s="57"/>
      <c r="N77" s="14">
        <f t="shared" si="3"/>
        <v>470</v>
      </c>
    </row>
    <row r="78" spans="1:14">
      <c r="A78" s="1678"/>
      <c r="B78" s="21">
        <v>600017524</v>
      </c>
      <c r="C78" s="143" t="s">
        <v>1475</v>
      </c>
      <c r="D78" s="5" t="s">
        <v>729</v>
      </c>
      <c r="E78" s="13">
        <v>329</v>
      </c>
      <c r="F78" s="63">
        <v>35</v>
      </c>
      <c r="G78" s="13"/>
      <c r="H78" s="57"/>
      <c r="I78" s="14">
        <f t="shared" si="2"/>
        <v>364</v>
      </c>
      <c r="J78" s="13">
        <v>331</v>
      </c>
      <c r="K78" s="63">
        <v>38</v>
      </c>
      <c r="L78" s="13"/>
      <c r="M78" s="57"/>
      <c r="N78" s="14">
        <f t="shared" si="3"/>
        <v>369</v>
      </c>
    </row>
    <row r="79" spans="1:14">
      <c r="A79" s="1678"/>
      <c r="B79" s="21" t="s">
        <v>1476</v>
      </c>
      <c r="C79" s="21" t="s">
        <v>1477</v>
      </c>
      <c r="D79" s="5" t="s">
        <v>969</v>
      </c>
      <c r="E79" s="13">
        <v>558</v>
      </c>
      <c r="F79" s="63"/>
      <c r="G79" s="13"/>
      <c r="H79" s="57"/>
      <c r="I79" s="14">
        <f t="shared" si="2"/>
        <v>558</v>
      </c>
      <c r="J79" s="13">
        <v>561</v>
      </c>
      <c r="K79" s="63"/>
      <c r="L79" s="13"/>
      <c r="M79" s="57"/>
      <c r="N79" s="14">
        <f t="shared" si="3"/>
        <v>561</v>
      </c>
    </row>
    <row r="80" spans="1:14">
      <c r="A80" s="1678"/>
      <c r="B80" s="21" t="s">
        <v>1478</v>
      </c>
      <c r="C80" s="21" t="s">
        <v>1479</v>
      </c>
      <c r="D80" s="5" t="s">
        <v>1233</v>
      </c>
      <c r="E80" s="13">
        <v>257</v>
      </c>
      <c r="F80" s="63"/>
      <c r="G80" s="13"/>
      <c r="H80" s="57"/>
      <c r="I80" s="14">
        <f t="shared" si="2"/>
        <v>257</v>
      </c>
      <c r="J80" s="13">
        <v>265</v>
      </c>
      <c r="K80" s="63"/>
      <c r="L80" s="13"/>
      <c r="M80" s="57"/>
      <c r="N80" s="14">
        <f t="shared" si="3"/>
        <v>265</v>
      </c>
    </row>
    <row r="81" spans="1:14">
      <c r="A81" s="1678"/>
      <c r="B81" s="21" t="s">
        <v>1480</v>
      </c>
      <c r="C81" s="21" t="s">
        <v>1481</v>
      </c>
      <c r="D81" s="5" t="s">
        <v>1299</v>
      </c>
      <c r="E81" s="13">
        <v>589</v>
      </c>
      <c r="F81" s="63"/>
      <c r="G81" s="13"/>
      <c r="H81" s="57"/>
      <c r="I81" s="14">
        <f t="shared" si="2"/>
        <v>589</v>
      </c>
      <c r="J81" s="13">
        <v>618</v>
      </c>
      <c r="K81" s="63"/>
      <c r="L81" s="13"/>
      <c r="M81" s="57"/>
      <c r="N81" s="14">
        <f t="shared" si="3"/>
        <v>618</v>
      </c>
    </row>
    <row r="82" spans="1:14">
      <c r="A82" s="1678"/>
      <c r="B82" s="21" t="s">
        <v>1482</v>
      </c>
      <c r="C82" s="21" t="s">
        <v>1483</v>
      </c>
      <c r="D82" s="5" t="s">
        <v>1191</v>
      </c>
      <c r="E82" s="13">
        <v>361</v>
      </c>
      <c r="F82" s="63"/>
      <c r="G82" s="13"/>
      <c r="H82" s="57"/>
      <c r="I82" s="14">
        <f t="shared" si="2"/>
        <v>361</v>
      </c>
      <c r="J82" s="13">
        <v>372</v>
      </c>
      <c r="K82" s="63"/>
      <c r="L82" s="13"/>
      <c r="M82" s="57"/>
      <c r="N82" s="14">
        <f t="shared" si="3"/>
        <v>372</v>
      </c>
    </row>
    <row r="83" spans="1:14">
      <c r="A83" s="1678"/>
      <c r="B83" s="21">
        <v>600017672</v>
      </c>
      <c r="C83" s="21" t="s">
        <v>1484</v>
      </c>
      <c r="D83" s="5" t="s">
        <v>815</v>
      </c>
      <c r="E83" s="13">
        <v>448</v>
      </c>
      <c r="F83" s="63">
        <v>17</v>
      </c>
      <c r="G83" s="13">
        <v>126</v>
      </c>
      <c r="H83" s="57">
        <v>207</v>
      </c>
      <c r="I83" s="14">
        <f t="shared" si="2"/>
        <v>798</v>
      </c>
      <c r="J83" s="13">
        <v>433</v>
      </c>
      <c r="K83" s="63"/>
      <c r="L83" s="13">
        <v>146</v>
      </c>
      <c r="M83" s="57">
        <v>202</v>
      </c>
      <c r="N83" s="14">
        <f t="shared" si="3"/>
        <v>781</v>
      </c>
    </row>
    <row r="84" spans="1:14">
      <c r="A84" s="1678"/>
      <c r="B84" s="21" t="s">
        <v>1485</v>
      </c>
      <c r="C84" s="21" t="s">
        <v>1486</v>
      </c>
      <c r="D84" s="5" t="s">
        <v>1002</v>
      </c>
      <c r="E84" s="13">
        <v>417</v>
      </c>
      <c r="F84" s="63"/>
      <c r="G84" s="13"/>
      <c r="H84" s="57"/>
      <c r="I84" s="14">
        <f t="shared" si="2"/>
        <v>417</v>
      </c>
      <c r="J84" s="13">
        <v>407</v>
      </c>
      <c r="K84" s="63"/>
      <c r="L84" s="13"/>
      <c r="M84" s="57"/>
      <c r="N84" s="14">
        <f t="shared" si="3"/>
        <v>407</v>
      </c>
    </row>
    <row r="85" spans="1:14">
      <c r="A85" s="1678"/>
      <c r="B85" s="21" t="s">
        <v>1487</v>
      </c>
      <c r="C85" s="21" t="s">
        <v>1488</v>
      </c>
      <c r="D85" s="5" t="s">
        <v>943</v>
      </c>
      <c r="E85" s="13">
        <v>475</v>
      </c>
      <c r="F85" s="63"/>
      <c r="G85" s="13"/>
      <c r="H85" s="57"/>
      <c r="I85" s="14">
        <f t="shared" si="2"/>
        <v>475</v>
      </c>
      <c r="J85" s="13">
        <v>466</v>
      </c>
      <c r="K85" s="63"/>
      <c r="L85" s="13"/>
      <c r="M85" s="57"/>
      <c r="N85" s="14">
        <f t="shared" si="3"/>
        <v>466</v>
      </c>
    </row>
    <row r="86" spans="1:14">
      <c r="A86" s="1678"/>
      <c r="B86" s="21" t="s">
        <v>1489</v>
      </c>
      <c r="C86" s="21" t="s">
        <v>1490</v>
      </c>
      <c r="D86" s="5" t="s">
        <v>1143</v>
      </c>
      <c r="E86" s="13">
        <v>396</v>
      </c>
      <c r="F86" s="63">
        <v>23</v>
      </c>
      <c r="G86" s="13"/>
      <c r="H86" s="57"/>
      <c r="I86" s="14">
        <f t="shared" si="2"/>
        <v>419</v>
      </c>
      <c r="J86" s="13">
        <v>418</v>
      </c>
      <c r="K86" s="63">
        <v>9</v>
      </c>
      <c r="L86" s="13"/>
      <c r="M86" s="57"/>
      <c r="N86" s="14">
        <f t="shared" si="3"/>
        <v>427</v>
      </c>
    </row>
    <row r="87" spans="1:14">
      <c r="A87" s="1678"/>
      <c r="B87" s="21" t="s">
        <v>1491</v>
      </c>
      <c r="C87" s="21" t="s">
        <v>1492</v>
      </c>
      <c r="D87" s="5" t="s">
        <v>1241</v>
      </c>
      <c r="E87" s="13">
        <v>282</v>
      </c>
      <c r="F87" s="63"/>
      <c r="G87" s="13"/>
      <c r="H87" s="57"/>
      <c r="I87" s="14">
        <f t="shared" si="2"/>
        <v>282</v>
      </c>
      <c r="J87" s="13">
        <v>281</v>
      </c>
      <c r="K87" s="63"/>
      <c r="L87" s="13"/>
      <c r="M87" s="57"/>
      <c r="N87" s="14">
        <f t="shared" si="3"/>
        <v>281</v>
      </c>
    </row>
    <row r="88" spans="1:14">
      <c r="A88" s="1678"/>
      <c r="B88" s="21" t="s">
        <v>1493</v>
      </c>
      <c r="C88" s="21" t="s">
        <v>1494</v>
      </c>
      <c r="D88" s="5" t="s">
        <v>978</v>
      </c>
      <c r="E88" s="13">
        <v>384</v>
      </c>
      <c r="F88" s="63"/>
      <c r="G88" s="13"/>
      <c r="H88" s="57"/>
      <c r="I88" s="14">
        <f t="shared" si="2"/>
        <v>384</v>
      </c>
      <c r="J88" s="13">
        <v>380</v>
      </c>
      <c r="K88" s="63"/>
      <c r="L88" s="13"/>
      <c r="M88" s="57"/>
      <c r="N88" s="14">
        <f t="shared" si="3"/>
        <v>380</v>
      </c>
    </row>
    <row r="89" spans="1:14">
      <c r="A89" s="1678"/>
      <c r="B89" s="21" t="s">
        <v>1495</v>
      </c>
      <c r="C89" s="21" t="s">
        <v>1496</v>
      </c>
      <c r="D89" s="5" t="s">
        <v>1273</v>
      </c>
      <c r="E89" s="13">
        <v>600</v>
      </c>
      <c r="F89" s="63">
        <v>9</v>
      </c>
      <c r="G89" s="13">
        <v>300</v>
      </c>
      <c r="H89" s="57">
        <v>233</v>
      </c>
      <c r="I89" s="14">
        <f t="shared" si="2"/>
        <v>1142</v>
      </c>
      <c r="J89" s="13">
        <v>665</v>
      </c>
      <c r="K89" s="63">
        <v>9</v>
      </c>
      <c r="L89" s="13">
        <v>238</v>
      </c>
      <c r="M89" s="57">
        <v>222</v>
      </c>
      <c r="N89" s="14">
        <f t="shared" si="3"/>
        <v>1134</v>
      </c>
    </row>
    <row r="90" spans="1:14">
      <c r="A90" s="1678"/>
      <c r="B90" s="21" t="s">
        <v>1497</v>
      </c>
      <c r="C90" s="21" t="s">
        <v>1498</v>
      </c>
      <c r="D90" s="5" t="s">
        <v>1095</v>
      </c>
      <c r="E90" s="13">
        <v>793</v>
      </c>
      <c r="F90" s="63">
        <v>75</v>
      </c>
      <c r="G90" s="13"/>
      <c r="H90" s="57"/>
      <c r="I90" s="14">
        <f t="shared" si="2"/>
        <v>868</v>
      </c>
      <c r="J90" s="13">
        <v>783</v>
      </c>
      <c r="K90" s="63">
        <v>65</v>
      </c>
      <c r="L90" s="13"/>
      <c r="M90" s="57"/>
      <c r="N90" s="14">
        <f t="shared" si="3"/>
        <v>848</v>
      </c>
    </row>
    <row r="91" spans="1:14">
      <c r="A91" s="1678"/>
      <c r="B91" s="21" t="s">
        <v>1499</v>
      </c>
      <c r="C91" s="21" t="s">
        <v>1500</v>
      </c>
      <c r="D91" s="5" t="s">
        <v>1135</v>
      </c>
      <c r="E91" s="13">
        <v>576</v>
      </c>
      <c r="F91" s="63">
        <v>113</v>
      </c>
      <c r="G91" s="13"/>
      <c r="H91" s="57"/>
      <c r="I91" s="14">
        <f t="shared" si="2"/>
        <v>689</v>
      </c>
      <c r="J91" s="13">
        <v>592</v>
      </c>
      <c r="K91" s="63">
        <v>111</v>
      </c>
      <c r="L91" s="13"/>
      <c r="M91" s="57"/>
      <c r="N91" s="14">
        <f t="shared" si="3"/>
        <v>703</v>
      </c>
    </row>
    <row r="92" spans="1:14">
      <c r="A92" s="1678"/>
      <c r="B92" s="21" t="s">
        <v>1501</v>
      </c>
      <c r="C92" s="21" t="s">
        <v>1502</v>
      </c>
      <c r="D92" s="5" t="s">
        <v>1126</v>
      </c>
      <c r="E92" s="13">
        <v>804</v>
      </c>
      <c r="F92" s="63">
        <v>151</v>
      </c>
      <c r="G92" s="13"/>
      <c r="H92" s="57"/>
      <c r="I92" s="14">
        <f t="shared" si="2"/>
        <v>955</v>
      </c>
      <c r="J92" s="13">
        <v>810</v>
      </c>
      <c r="K92" s="63">
        <v>155</v>
      </c>
      <c r="L92" s="13"/>
      <c r="M92" s="57"/>
      <c r="N92" s="14">
        <f t="shared" si="3"/>
        <v>965</v>
      </c>
    </row>
    <row r="93" spans="1:14">
      <c r="A93" s="1678"/>
      <c r="B93" s="21" t="s">
        <v>1503</v>
      </c>
      <c r="C93" s="21" t="s">
        <v>1504</v>
      </c>
      <c r="D93" s="5" t="s">
        <v>1071</v>
      </c>
      <c r="E93" s="13">
        <v>525</v>
      </c>
      <c r="F93" s="63">
        <v>44</v>
      </c>
      <c r="G93" s="13"/>
      <c r="H93" s="57"/>
      <c r="I93" s="14">
        <f t="shared" si="2"/>
        <v>569</v>
      </c>
      <c r="J93" s="13">
        <v>507</v>
      </c>
      <c r="K93" s="63">
        <v>24</v>
      </c>
      <c r="L93" s="13"/>
      <c r="M93" s="57"/>
      <c r="N93" s="14">
        <f t="shared" si="3"/>
        <v>531</v>
      </c>
    </row>
    <row r="94" spans="1:14">
      <c r="A94" s="1678"/>
      <c r="B94" s="21" t="s">
        <v>1505</v>
      </c>
      <c r="C94" s="21" t="s">
        <v>1506</v>
      </c>
      <c r="D94" s="5" t="s">
        <v>1160</v>
      </c>
      <c r="E94" s="13">
        <v>651</v>
      </c>
      <c r="F94" s="63">
        <v>31</v>
      </c>
      <c r="G94" s="13"/>
      <c r="H94" s="57"/>
      <c r="I94" s="14">
        <f t="shared" si="2"/>
        <v>682</v>
      </c>
      <c r="J94" s="13">
        <v>714</v>
      </c>
      <c r="K94" s="63">
        <v>29</v>
      </c>
      <c r="L94" s="13"/>
      <c r="M94" s="57"/>
      <c r="N94" s="14">
        <f t="shared" si="3"/>
        <v>743</v>
      </c>
    </row>
    <row r="95" spans="1:14" ht="15.75" thickBot="1">
      <c r="A95" s="1688"/>
      <c r="B95" s="23" t="s">
        <v>1507</v>
      </c>
      <c r="C95" s="23" t="s">
        <v>1508</v>
      </c>
      <c r="D95" s="10" t="s">
        <v>909</v>
      </c>
      <c r="E95" s="17">
        <v>111</v>
      </c>
      <c r="F95" s="65"/>
      <c r="G95" s="17"/>
      <c r="H95" s="59"/>
      <c r="I95" s="18">
        <f t="shared" si="2"/>
        <v>111</v>
      </c>
      <c r="J95" s="17">
        <v>110</v>
      </c>
      <c r="K95" s="65"/>
      <c r="L95" s="17"/>
      <c r="M95" s="59"/>
      <c r="N95" s="18">
        <f t="shared" si="3"/>
        <v>110</v>
      </c>
    </row>
    <row r="96" spans="1:14" ht="17.25" thickTop="1" thickBot="1">
      <c r="A96" s="1673" t="s">
        <v>1509</v>
      </c>
      <c r="B96" s="1674"/>
      <c r="C96" s="1674"/>
      <c r="D96" s="1675"/>
      <c r="E96" s="51">
        <f t="shared" ref="E96:N96" si="4">SUM(E4:E95)</f>
        <v>37709</v>
      </c>
      <c r="F96" s="52">
        <f t="shared" si="4"/>
        <v>1040</v>
      </c>
      <c r="G96" s="51">
        <f t="shared" si="4"/>
        <v>574</v>
      </c>
      <c r="H96" s="60">
        <f t="shared" si="4"/>
        <v>457</v>
      </c>
      <c r="I96" s="53">
        <f t="shared" si="4"/>
        <v>39780</v>
      </c>
      <c r="J96" s="51">
        <f t="shared" si="4"/>
        <v>37810</v>
      </c>
      <c r="K96" s="52">
        <f t="shared" si="4"/>
        <v>927</v>
      </c>
      <c r="L96" s="51">
        <f t="shared" si="4"/>
        <v>502</v>
      </c>
      <c r="M96" s="60">
        <f t="shared" si="4"/>
        <v>432</v>
      </c>
      <c r="N96" s="53">
        <f t="shared" si="4"/>
        <v>39671</v>
      </c>
    </row>
  </sheetData>
  <mergeCells count="16">
    <mergeCell ref="J1:N1"/>
    <mergeCell ref="J2:K2"/>
    <mergeCell ref="L2:M2"/>
    <mergeCell ref="N2:N3"/>
    <mergeCell ref="A70:A95"/>
    <mergeCell ref="A1:D2"/>
    <mergeCell ref="E2:F2"/>
    <mergeCell ref="E1:I1"/>
    <mergeCell ref="I2:I3"/>
    <mergeCell ref="G2:H2"/>
    <mergeCell ref="A96:D96"/>
    <mergeCell ref="A4:A13"/>
    <mergeCell ref="A14:A25"/>
    <mergeCell ref="A26:A45"/>
    <mergeCell ref="A46:A55"/>
    <mergeCell ref="A56:A69"/>
  </mergeCells>
  <conditionalFormatting sqref="E4:E95">
    <cfRule type="top10" dxfId="19" priority="73" bottom="1" rank="1"/>
    <cfRule type="top10" dxfId="18" priority="74" rank="1"/>
  </conditionalFormatting>
  <conditionalFormatting sqref="F4:F95">
    <cfRule type="top10" dxfId="17" priority="71" bottom="1" rank="1"/>
    <cfRule type="top10" dxfId="16" priority="72" rank="1"/>
  </conditionalFormatting>
  <conditionalFormatting sqref="G4:G95">
    <cfRule type="top10" dxfId="15" priority="61" bottom="1" rank="1"/>
    <cfRule type="top10" dxfId="14" priority="62" rank="1"/>
  </conditionalFormatting>
  <conditionalFormatting sqref="H4:H95">
    <cfRule type="top10" dxfId="13" priority="59" bottom="1" rank="1"/>
    <cfRule type="top10" dxfId="12" priority="60" rank="1"/>
  </conditionalFormatting>
  <conditionalFormatting sqref="I4:I95">
    <cfRule type="top10" dxfId="11" priority="57" bottom="1" rank="1"/>
    <cfRule type="top10" dxfId="10" priority="58" rank="1"/>
  </conditionalFormatting>
  <conditionalFormatting sqref="L4:L95">
    <cfRule type="top10" dxfId="9" priority="45" bottom="1" rank="1"/>
    <cfRule type="top10" dxfId="8" priority="46" rank="1"/>
  </conditionalFormatting>
  <conditionalFormatting sqref="M4:M95">
    <cfRule type="top10" dxfId="7" priority="43" bottom="1" rank="1"/>
    <cfRule type="top10" dxfId="6" priority="44" rank="1"/>
  </conditionalFormatting>
  <conditionalFormatting sqref="N4:N95">
    <cfRule type="top10" dxfId="5" priority="41" bottom="1" rank="1"/>
    <cfRule type="top10" dxfId="4" priority="42" rank="1"/>
  </conditionalFormatting>
  <conditionalFormatting sqref="J4:J95">
    <cfRule type="top10" dxfId="3" priority="49" bottom="1" rank="1"/>
    <cfRule type="top10" dxfId="2" priority="50" rank="1"/>
  </conditionalFormatting>
  <conditionalFormatting sqref="K4:K95">
    <cfRule type="top10" dxfId="1" priority="47" bottom="1" rank="1"/>
    <cfRule type="top10" dxfId="0" priority="48" rank="1"/>
  </conditionalFormatting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CC99FF"/>
  </sheetPr>
  <dimension ref="A1:AA306"/>
  <sheetViews>
    <sheetView showGridLines="0" topLeftCell="D1" zoomScale="90" zoomScaleNormal="90" workbookViewId="0">
      <pane ySplit="4" topLeftCell="A5" activePane="bottomLeft" state="frozen"/>
      <selection pane="bottomLeft" activeCell="N179" sqref="A179:XFD179"/>
    </sheetView>
  </sheetViews>
  <sheetFormatPr defaultColWidth="9.140625" defaultRowHeight="15"/>
  <cols>
    <col min="1" max="1" width="51" style="26" customWidth="1"/>
    <col min="2" max="2" width="57.140625" style="26" customWidth="1"/>
    <col min="3" max="3" width="3.42578125" style="26" customWidth="1"/>
    <col min="4" max="4" width="48" style="26" customWidth="1"/>
    <col min="5" max="5" width="81.140625" style="26" customWidth="1"/>
    <col min="6" max="6" width="3.42578125" style="26" customWidth="1"/>
    <col min="7" max="7" width="51.140625" style="26" customWidth="1"/>
    <col min="8" max="8" width="55.85546875" style="26" customWidth="1"/>
    <col min="9" max="9" width="3.42578125" style="26" customWidth="1"/>
    <col min="10" max="10" width="49.85546875" style="26" customWidth="1"/>
    <col min="11" max="11" width="78.140625" style="26" customWidth="1"/>
    <col min="12" max="12" width="3.42578125" style="26" customWidth="1"/>
    <col min="13" max="13" width="52.140625" style="27" customWidth="1"/>
    <col min="14" max="14" width="69.140625" style="26" customWidth="1"/>
    <col min="15" max="15" width="2.42578125" style="26" customWidth="1"/>
    <col min="16" max="16" width="2.42578125" style="550" customWidth="1"/>
    <col min="17" max="17" width="80.85546875" style="26" customWidth="1"/>
    <col min="18" max="18" width="34.42578125" style="26" bestFit="1" customWidth="1"/>
    <col min="19" max="19" width="31.85546875" style="550" customWidth="1"/>
    <col min="20" max="20" width="5" bestFit="1" customWidth="1"/>
    <col min="21" max="21" width="32.5703125" style="26" bestFit="1" customWidth="1"/>
    <col min="22" max="22" width="32.5703125" style="26" customWidth="1"/>
    <col min="23" max="23" width="24.42578125" style="26" bestFit="1" customWidth="1"/>
    <col min="24" max="24" width="31.85546875" style="26" bestFit="1" customWidth="1"/>
    <col min="25" max="25" width="9.140625" style="26" bestFit="1" customWidth="1"/>
    <col min="26" max="26" width="18.5703125" style="26" bestFit="1" customWidth="1"/>
    <col min="27" max="27" width="63.85546875" style="26" bestFit="1" customWidth="1"/>
    <col min="28" max="16384" width="9.140625" style="26"/>
  </cols>
  <sheetData>
    <row r="1" spans="1:27" ht="31.5" customHeight="1">
      <c r="A1" s="577" t="s">
        <v>1510</v>
      </c>
    </row>
    <row r="2" spans="1:27" ht="19.5" customHeight="1" thickBot="1">
      <c r="A2" s="38" t="s">
        <v>1511</v>
      </c>
      <c r="D2" s="38" t="s">
        <v>1512</v>
      </c>
      <c r="G2" s="39" t="s">
        <v>1513</v>
      </c>
      <c r="J2" s="38" t="s">
        <v>1514</v>
      </c>
      <c r="M2" s="39" t="s">
        <v>1515</v>
      </c>
    </row>
    <row r="3" spans="1:27" ht="21.75" customHeight="1" thickBot="1">
      <c r="A3" s="1696" t="s">
        <v>1516</v>
      </c>
      <c r="B3" s="1697"/>
      <c r="C3" s="35"/>
      <c r="D3" s="548" t="s">
        <v>1517</v>
      </c>
      <c r="E3" s="549"/>
      <c r="F3" s="35"/>
      <c r="G3" s="1696" t="s">
        <v>1518</v>
      </c>
      <c r="H3" s="1697"/>
      <c r="I3" s="35"/>
      <c r="J3" s="1696" t="s">
        <v>1519</v>
      </c>
      <c r="K3" s="1697"/>
      <c r="L3" s="35"/>
      <c r="M3" s="1701" t="s">
        <v>1520</v>
      </c>
      <c r="N3" s="1702"/>
      <c r="Q3" s="1699" t="s">
        <v>1521</v>
      </c>
      <c r="R3" s="1699"/>
      <c r="W3" s="576" t="s">
        <v>1522</v>
      </c>
    </row>
    <row r="4" spans="1:27" s="28" customFormat="1" ht="15.75" thickBot="1">
      <c r="A4" s="33" t="s">
        <v>1523</v>
      </c>
      <c r="B4" s="34" t="s">
        <v>56</v>
      </c>
      <c r="D4" s="33" t="s">
        <v>1524</v>
      </c>
      <c r="E4" s="34" t="s">
        <v>56</v>
      </c>
      <c r="G4" s="33" t="s">
        <v>1524</v>
      </c>
      <c r="H4" s="34" t="s">
        <v>56</v>
      </c>
      <c r="J4" s="33" t="s">
        <v>1524</v>
      </c>
      <c r="K4" s="34" t="s">
        <v>56</v>
      </c>
      <c r="M4" s="33" t="s">
        <v>1524</v>
      </c>
      <c r="N4" s="34" t="s">
        <v>56</v>
      </c>
      <c r="P4" s="554"/>
      <c r="Q4" s="575" t="s">
        <v>1525</v>
      </c>
      <c r="R4" s="574" t="s">
        <v>1522</v>
      </c>
      <c r="S4" s="573"/>
      <c r="T4" s="567" t="s">
        <v>1526</v>
      </c>
      <c r="U4" s="28" t="s">
        <v>1527</v>
      </c>
      <c r="W4" s="559" t="s">
        <v>1528</v>
      </c>
      <c r="X4" s="560" t="s">
        <v>1529</v>
      </c>
      <c r="Y4" s="560" t="s">
        <v>1530</v>
      </c>
      <c r="Z4" s="560" t="s">
        <v>1531</v>
      </c>
      <c r="AA4" s="561" t="s">
        <v>1532</v>
      </c>
    </row>
    <row r="5" spans="1:27" ht="15.75" customHeight="1" thickTop="1">
      <c r="A5" s="546" t="s">
        <v>1533</v>
      </c>
      <c r="B5" s="30" t="s">
        <v>1534</v>
      </c>
      <c r="D5" s="29" t="s">
        <v>1533</v>
      </c>
      <c r="E5" s="30" t="s">
        <v>1535</v>
      </c>
      <c r="G5" s="29" t="s">
        <v>1533</v>
      </c>
      <c r="H5" s="30" t="s">
        <v>1534</v>
      </c>
      <c r="J5" s="29" t="s">
        <v>1533</v>
      </c>
      <c r="K5" s="30" t="s">
        <v>1535</v>
      </c>
      <c r="M5" s="29" t="s">
        <v>1536</v>
      </c>
      <c r="N5" s="547" t="s">
        <v>1537</v>
      </c>
      <c r="Q5" s="546" t="s">
        <v>1538</v>
      </c>
      <c r="R5" s="547" t="s">
        <v>1539</v>
      </c>
      <c r="S5" s="558"/>
      <c r="T5" s="558" t="s">
        <v>1540</v>
      </c>
      <c r="U5" s="26" t="s">
        <v>1541</v>
      </c>
      <c r="V5" s="26" t="s">
        <v>1542</v>
      </c>
      <c r="W5" s="562" t="s">
        <v>1540</v>
      </c>
      <c r="X5" s="563" t="s">
        <v>1541</v>
      </c>
      <c r="Y5" s="563" t="s">
        <v>1543</v>
      </c>
      <c r="Z5" s="563" t="s">
        <v>1544</v>
      </c>
      <c r="AA5" s="564" t="s">
        <v>1545</v>
      </c>
    </row>
    <row r="6" spans="1:27" ht="15" customHeight="1">
      <c r="A6" s="546" t="s">
        <v>1546</v>
      </c>
      <c r="B6" s="30" t="s">
        <v>1547</v>
      </c>
      <c r="D6" s="29" t="s">
        <v>1548</v>
      </c>
      <c r="E6" s="30" t="s">
        <v>1549</v>
      </c>
      <c r="G6" s="29" t="s">
        <v>1546</v>
      </c>
      <c r="H6" s="30" t="s">
        <v>1547</v>
      </c>
      <c r="J6" s="29" t="s">
        <v>1548</v>
      </c>
      <c r="K6" s="30" t="s">
        <v>1549</v>
      </c>
      <c r="M6" s="36" t="s">
        <v>1548</v>
      </c>
      <c r="N6" s="547" t="s">
        <v>1550</v>
      </c>
      <c r="Q6" s="546" t="s">
        <v>1551</v>
      </c>
      <c r="R6" s="547" t="s">
        <v>1552</v>
      </c>
      <c r="S6" s="558"/>
      <c r="T6" s="558" t="s">
        <v>1553</v>
      </c>
      <c r="U6" s="26" t="s">
        <v>1554</v>
      </c>
      <c r="V6" s="26" t="s">
        <v>1555</v>
      </c>
      <c r="W6" s="1703" t="s">
        <v>1553</v>
      </c>
      <c r="X6" s="1704" t="s">
        <v>1554</v>
      </c>
      <c r="Y6" s="563" t="s">
        <v>1556</v>
      </c>
      <c r="Z6" s="563" t="s">
        <v>1544</v>
      </c>
      <c r="AA6" s="564" t="s">
        <v>1557</v>
      </c>
    </row>
    <row r="7" spans="1:27" ht="15" customHeight="1">
      <c r="A7" s="546" t="s">
        <v>1536</v>
      </c>
      <c r="B7" s="30" t="s">
        <v>1558</v>
      </c>
      <c r="D7" s="29" t="s">
        <v>1559</v>
      </c>
      <c r="E7" s="30" t="s">
        <v>1560</v>
      </c>
      <c r="G7" s="29" t="s">
        <v>1536</v>
      </c>
      <c r="H7" s="30" t="s">
        <v>1558</v>
      </c>
      <c r="J7" s="29" t="s">
        <v>1559</v>
      </c>
      <c r="K7" s="30" t="s">
        <v>1560</v>
      </c>
      <c r="M7" s="36" t="s">
        <v>1559</v>
      </c>
      <c r="N7" s="547" t="s">
        <v>1561</v>
      </c>
      <c r="Q7" s="546" t="s">
        <v>1562</v>
      </c>
      <c r="R7" s="547" t="s">
        <v>1539</v>
      </c>
      <c r="S7" s="558"/>
      <c r="T7" s="558" t="s">
        <v>1563</v>
      </c>
      <c r="U7" s="26" t="s">
        <v>1564</v>
      </c>
      <c r="V7" s="26" t="s">
        <v>1565</v>
      </c>
      <c r="W7" s="1703"/>
      <c r="X7" s="1704"/>
      <c r="Y7" s="563" t="s">
        <v>1566</v>
      </c>
      <c r="Z7" s="563" t="s">
        <v>1544</v>
      </c>
      <c r="AA7" s="564" t="s">
        <v>1567</v>
      </c>
    </row>
    <row r="8" spans="1:27" ht="15" customHeight="1">
      <c r="A8" s="546" t="s">
        <v>1548</v>
      </c>
      <c r="B8" s="30" t="s">
        <v>1568</v>
      </c>
      <c r="D8" s="29" t="s">
        <v>1569</v>
      </c>
      <c r="E8" s="30" t="s">
        <v>1570</v>
      </c>
      <c r="G8" s="29" t="s">
        <v>1548</v>
      </c>
      <c r="H8" s="30" t="s">
        <v>1568</v>
      </c>
      <c r="J8" s="29" t="s">
        <v>1569</v>
      </c>
      <c r="K8" s="30" t="s">
        <v>1570</v>
      </c>
      <c r="M8" s="36" t="s">
        <v>1569</v>
      </c>
      <c r="N8" s="547" t="s">
        <v>1571</v>
      </c>
      <c r="Q8" s="546" t="s">
        <v>1572</v>
      </c>
      <c r="R8" s="547" t="s">
        <v>1552</v>
      </c>
      <c r="S8" s="558"/>
      <c r="T8" s="558" t="s">
        <v>1573</v>
      </c>
      <c r="U8" s="26" t="s">
        <v>1574</v>
      </c>
      <c r="V8" s="26" t="s">
        <v>1575</v>
      </c>
      <c r="W8" s="1703"/>
      <c r="X8" s="1704"/>
      <c r="Y8" s="563" t="s">
        <v>1576</v>
      </c>
      <c r="Z8" s="563" t="s">
        <v>1544</v>
      </c>
      <c r="AA8" s="564" t="s">
        <v>1577</v>
      </c>
    </row>
    <row r="9" spans="1:27" ht="15" customHeight="1">
      <c r="A9" s="546" t="s">
        <v>1559</v>
      </c>
      <c r="B9" s="30" t="s">
        <v>1538</v>
      </c>
      <c r="D9" s="29" t="s">
        <v>1578</v>
      </c>
      <c r="E9" s="30" t="s">
        <v>1579</v>
      </c>
      <c r="G9" s="29" t="s">
        <v>1559</v>
      </c>
      <c r="H9" s="30" t="s">
        <v>1538</v>
      </c>
      <c r="J9" s="29" t="s">
        <v>1578</v>
      </c>
      <c r="K9" s="30" t="s">
        <v>1579</v>
      </c>
      <c r="M9" s="36" t="s">
        <v>1578</v>
      </c>
      <c r="N9" s="547" t="s">
        <v>1580</v>
      </c>
      <c r="Q9" s="546" t="s">
        <v>1581</v>
      </c>
      <c r="R9" s="547" t="s">
        <v>1552</v>
      </c>
      <c r="S9" s="558"/>
      <c r="T9" s="558" t="s">
        <v>1582</v>
      </c>
      <c r="U9" s="26" t="s">
        <v>1583</v>
      </c>
      <c r="V9" s="26" t="s">
        <v>1584</v>
      </c>
      <c r="W9" s="1703"/>
      <c r="X9" s="1704"/>
      <c r="Y9" s="563" t="s">
        <v>1585</v>
      </c>
      <c r="Z9" s="563" t="s">
        <v>1544</v>
      </c>
      <c r="AA9" s="564" t="s">
        <v>1586</v>
      </c>
    </row>
    <row r="10" spans="1:27" ht="15.75" customHeight="1">
      <c r="A10" s="546" t="s">
        <v>1569</v>
      </c>
      <c r="B10" s="30" t="s">
        <v>1551</v>
      </c>
      <c r="D10" s="29" t="s">
        <v>1587</v>
      </c>
      <c r="E10" s="30" t="s">
        <v>1588</v>
      </c>
      <c r="G10" s="29" t="s">
        <v>1569</v>
      </c>
      <c r="H10" s="30" t="s">
        <v>1551</v>
      </c>
      <c r="J10" s="29" t="s">
        <v>1587</v>
      </c>
      <c r="K10" s="30" t="s">
        <v>1588</v>
      </c>
      <c r="M10" s="36" t="s">
        <v>1587</v>
      </c>
      <c r="N10" s="551" t="s">
        <v>1589</v>
      </c>
      <c r="Q10" s="546" t="s">
        <v>1590</v>
      </c>
      <c r="R10" s="547" t="s">
        <v>1539</v>
      </c>
      <c r="S10" s="558"/>
      <c r="T10" s="558" t="s">
        <v>1591</v>
      </c>
      <c r="U10" s="26" t="s">
        <v>1592</v>
      </c>
      <c r="V10" s="26" t="s">
        <v>1552</v>
      </c>
      <c r="W10" s="1703"/>
      <c r="X10" s="1704"/>
      <c r="Y10" s="563" t="s">
        <v>1593</v>
      </c>
      <c r="Z10" s="563" t="s">
        <v>1544</v>
      </c>
      <c r="AA10" s="564" t="s">
        <v>1594</v>
      </c>
    </row>
    <row r="11" spans="1:27" ht="15.75" customHeight="1">
      <c r="A11" s="546" t="s">
        <v>1578</v>
      </c>
      <c r="B11" s="30" t="s">
        <v>1595</v>
      </c>
      <c r="D11" s="29" t="s">
        <v>1596</v>
      </c>
      <c r="E11" s="30" t="s">
        <v>1597</v>
      </c>
      <c r="G11" s="29" t="s">
        <v>1578</v>
      </c>
      <c r="H11" s="30" t="s">
        <v>1595</v>
      </c>
      <c r="J11" s="29" t="s">
        <v>1596</v>
      </c>
      <c r="K11" s="30" t="s">
        <v>1597</v>
      </c>
      <c r="M11" s="546" t="s">
        <v>1598</v>
      </c>
      <c r="N11" s="547" t="s">
        <v>1599</v>
      </c>
      <c r="Q11" s="1424" t="s">
        <v>1589</v>
      </c>
      <c r="R11" s="547" t="s">
        <v>1539</v>
      </c>
      <c r="S11" s="558"/>
      <c r="T11" s="558" t="s">
        <v>1600</v>
      </c>
      <c r="U11" s="26" t="s">
        <v>1601</v>
      </c>
      <c r="V11" s="26" t="s">
        <v>1602</v>
      </c>
      <c r="W11" s="1703"/>
      <c r="X11" s="1704"/>
      <c r="Y11" s="563" t="s">
        <v>1603</v>
      </c>
      <c r="Z11" s="563" t="s">
        <v>1544</v>
      </c>
      <c r="AA11" s="564" t="s">
        <v>1604</v>
      </c>
    </row>
    <row r="12" spans="1:27" ht="15" customHeight="1">
      <c r="A12" s="546" t="s">
        <v>1587</v>
      </c>
      <c r="B12" s="30" t="s">
        <v>1562</v>
      </c>
      <c r="D12" s="29" t="s">
        <v>1605</v>
      </c>
      <c r="E12" s="30" t="s">
        <v>1606</v>
      </c>
      <c r="G12" s="29" t="s">
        <v>1587</v>
      </c>
      <c r="H12" s="30" t="s">
        <v>1562</v>
      </c>
      <c r="J12" s="29" t="s">
        <v>1605</v>
      </c>
      <c r="K12" s="30" t="s">
        <v>1606</v>
      </c>
      <c r="M12" s="36" t="s">
        <v>1596</v>
      </c>
      <c r="N12" s="547" t="s">
        <v>1607</v>
      </c>
      <c r="Q12" s="546" t="s">
        <v>1608</v>
      </c>
      <c r="R12" s="547" t="s">
        <v>1552</v>
      </c>
      <c r="S12" s="558"/>
      <c r="T12" s="558" t="s">
        <v>1609</v>
      </c>
      <c r="U12" s="26" t="s">
        <v>1610</v>
      </c>
      <c r="V12" s="26" t="s">
        <v>1611</v>
      </c>
      <c r="W12" s="1703"/>
      <c r="X12" s="1704"/>
      <c r="Y12" s="563" t="s">
        <v>1612</v>
      </c>
      <c r="Z12" s="563" t="s">
        <v>1544</v>
      </c>
      <c r="AA12" s="564" t="s">
        <v>1613</v>
      </c>
    </row>
    <row r="13" spans="1:27" ht="15" customHeight="1">
      <c r="A13" s="546" t="s">
        <v>1598</v>
      </c>
      <c r="B13" s="30" t="s">
        <v>1572</v>
      </c>
      <c r="D13" s="29" t="s">
        <v>1614</v>
      </c>
      <c r="E13" s="30" t="s">
        <v>1615</v>
      </c>
      <c r="G13" s="29" t="s">
        <v>1598</v>
      </c>
      <c r="H13" s="30" t="s">
        <v>1572</v>
      </c>
      <c r="J13" s="29" t="s">
        <v>1614</v>
      </c>
      <c r="K13" s="30" t="s">
        <v>1615</v>
      </c>
      <c r="M13" s="36" t="s">
        <v>1616</v>
      </c>
      <c r="N13" s="547" t="s">
        <v>1617</v>
      </c>
      <c r="Q13" s="546" t="s">
        <v>1618</v>
      </c>
      <c r="R13" s="547" t="s">
        <v>1539</v>
      </c>
      <c r="S13" s="558"/>
      <c r="T13" s="558" t="s">
        <v>1619</v>
      </c>
      <c r="U13" s="26" t="s">
        <v>1620</v>
      </c>
      <c r="V13" s="26" t="s">
        <v>1621</v>
      </c>
      <c r="W13" s="1703"/>
      <c r="X13" s="1704"/>
      <c r="Y13" s="563" t="s">
        <v>1622</v>
      </c>
      <c r="Z13" s="563" t="s">
        <v>1544</v>
      </c>
      <c r="AA13" s="564" t="s">
        <v>1623</v>
      </c>
    </row>
    <row r="14" spans="1:27" ht="15" customHeight="1">
      <c r="A14" s="546" t="s">
        <v>1596</v>
      </c>
      <c r="B14" s="30" t="s">
        <v>1624</v>
      </c>
      <c r="D14" s="29" t="s">
        <v>1625</v>
      </c>
      <c r="E14" s="30" t="s">
        <v>1626</v>
      </c>
      <c r="G14" s="29" t="s">
        <v>1596</v>
      </c>
      <c r="H14" s="30" t="s">
        <v>1624</v>
      </c>
      <c r="J14" s="29" t="s">
        <v>1625</v>
      </c>
      <c r="K14" s="30" t="s">
        <v>1626</v>
      </c>
      <c r="M14" s="36" t="s">
        <v>1605</v>
      </c>
      <c r="N14" s="547" t="s">
        <v>1627</v>
      </c>
      <c r="Q14" s="1424" t="s">
        <v>1628</v>
      </c>
      <c r="R14" s="547" t="s">
        <v>1539</v>
      </c>
      <c r="S14" s="558"/>
      <c r="T14" s="558" t="s">
        <v>1629</v>
      </c>
      <c r="U14" s="26" t="s">
        <v>1630</v>
      </c>
      <c r="V14" s="26" t="s">
        <v>1631</v>
      </c>
      <c r="W14" s="1703"/>
      <c r="X14" s="1704"/>
      <c r="Y14" s="563" t="s">
        <v>1632</v>
      </c>
      <c r="Z14" s="563" t="s">
        <v>1544</v>
      </c>
      <c r="AA14" s="564" t="s">
        <v>1633</v>
      </c>
    </row>
    <row r="15" spans="1:27" ht="15" customHeight="1">
      <c r="A15" s="546" t="s">
        <v>1616</v>
      </c>
      <c r="B15" s="30" t="s">
        <v>1537</v>
      </c>
      <c r="D15" s="29" t="s">
        <v>1634</v>
      </c>
      <c r="E15" s="30" t="s">
        <v>1635</v>
      </c>
      <c r="G15" s="29" t="s">
        <v>1616</v>
      </c>
      <c r="H15" s="30" t="s">
        <v>1636</v>
      </c>
      <c r="J15" s="29" t="s">
        <v>1634</v>
      </c>
      <c r="K15" s="30" t="s">
        <v>1635</v>
      </c>
      <c r="M15" s="36" t="s">
        <v>1614</v>
      </c>
      <c r="N15" s="551" t="s">
        <v>1628</v>
      </c>
      <c r="Q15" s="546" t="s">
        <v>1637</v>
      </c>
      <c r="R15" s="547" t="s">
        <v>1539</v>
      </c>
      <c r="S15" s="558"/>
      <c r="T15" s="558" t="s">
        <v>1638</v>
      </c>
      <c r="U15" s="26" t="s">
        <v>1639</v>
      </c>
      <c r="V15" s="26" t="s">
        <v>1640</v>
      </c>
      <c r="W15" s="1703" t="s">
        <v>1563</v>
      </c>
      <c r="X15" s="1704" t="s">
        <v>1564</v>
      </c>
      <c r="Y15" s="563" t="s">
        <v>1641</v>
      </c>
      <c r="Z15" s="563" t="s">
        <v>1544</v>
      </c>
      <c r="AA15" s="564" t="s">
        <v>1642</v>
      </c>
    </row>
    <row r="16" spans="1:27" ht="15" customHeight="1">
      <c r="A16" s="546" t="s">
        <v>1605</v>
      </c>
      <c r="B16" s="30" t="s">
        <v>1550</v>
      </c>
      <c r="D16" s="29" t="s">
        <v>1643</v>
      </c>
      <c r="E16" s="30" t="s">
        <v>1644</v>
      </c>
      <c r="G16" s="29" t="s">
        <v>1605</v>
      </c>
      <c r="H16" s="30" t="s">
        <v>1581</v>
      </c>
      <c r="J16" s="29" t="s">
        <v>1643</v>
      </c>
      <c r="K16" s="30" t="s">
        <v>1644</v>
      </c>
      <c r="M16" s="36" t="s">
        <v>1645</v>
      </c>
      <c r="N16" s="547" t="s">
        <v>1646</v>
      </c>
      <c r="Q16" s="546" t="s">
        <v>1647</v>
      </c>
      <c r="R16" s="547" t="s">
        <v>1552</v>
      </c>
      <c r="S16" s="558"/>
      <c r="T16" s="558" t="s">
        <v>1648</v>
      </c>
      <c r="U16" s="26" t="s">
        <v>1649</v>
      </c>
      <c r="V16" s="26" t="s">
        <v>1650</v>
      </c>
      <c r="W16" s="1703"/>
      <c r="X16" s="1704"/>
      <c r="Y16" s="563" t="s">
        <v>1651</v>
      </c>
      <c r="Z16" s="563" t="s">
        <v>1544</v>
      </c>
      <c r="AA16" s="564" t="s">
        <v>1652</v>
      </c>
    </row>
    <row r="17" spans="1:27" ht="15" customHeight="1">
      <c r="A17" s="546" t="s">
        <v>1614</v>
      </c>
      <c r="B17" s="30" t="s">
        <v>1561</v>
      </c>
      <c r="D17" s="29" t="s">
        <v>1653</v>
      </c>
      <c r="E17" s="30" t="s">
        <v>1654</v>
      </c>
      <c r="G17" s="29" t="s">
        <v>1614</v>
      </c>
      <c r="H17" s="30" t="s">
        <v>1590</v>
      </c>
      <c r="J17" s="29" t="s">
        <v>1653</v>
      </c>
      <c r="K17" s="30" t="s">
        <v>1654</v>
      </c>
      <c r="M17" s="36" t="s">
        <v>1634</v>
      </c>
      <c r="N17" s="547" t="s">
        <v>1655</v>
      </c>
      <c r="Q17" s="546" t="s">
        <v>1656</v>
      </c>
      <c r="R17" s="547" t="s">
        <v>1539</v>
      </c>
      <c r="S17" s="558"/>
      <c r="T17" s="558" t="s">
        <v>1657</v>
      </c>
      <c r="U17" s="26" t="s">
        <v>1658</v>
      </c>
      <c r="V17" s="26" t="s">
        <v>1659</v>
      </c>
      <c r="W17" s="1703"/>
      <c r="X17" s="1704"/>
      <c r="Y17" s="563" t="s">
        <v>1660</v>
      </c>
      <c r="Z17" s="563" t="s">
        <v>1544</v>
      </c>
      <c r="AA17" s="564" t="s">
        <v>1661</v>
      </c>
    </row>
    <row r="18" spans="1:27" ht="15" customHeight="1">
      <c r="A18" s="546" t="s">
        <v>1625</v>
      </c>
      <c r="B18" s="30" t="s">
        <v>1636</v>
      </c>
      <c r="D18" s="29" t="s">
        <v>1662</v>
      </c>
      <c r="E18" s="30" t="s">
        <v>1663</v>
      </c>
      <c r="G18" s="29" t="s">
        <v>1625</v>
      </c>
      <c r="H18" s="30" t="s">
        <v>1608</v>
      </c>
      <c r="J18" s="29" t="s">
        <v>1662</v>
      </c>
      <c r="K18" s="30" t="s">
        <v>1663</v>
      </c>
      <c r="M18" s="36" t="s">
        <v>1653</v>
      </c>
      <c r="N18" s="547" t="s">
        <v>1664</v>
      </c>
      <c r="Q18" s="1424" t="s">
        <v>1665</v>
      </c>
      <c r="R18" s="547" t="s">
        <v>1539</v>
      </c>
      <c r="S18" s="558"/>
      <c r="T18" s="558" t="s">
        <v>1666</v>
      </c>
      <c r="U18" s="26" t="s">
        <v>1667</v>
      </c>
      <c r="V18" s="26" t="s">
        <v>1668</v>
      </c>
      <c r="W18" s="1703"/>
      <c r="X18" s="1704"/>
      <c r="Y18" s="563" t="s">
        <v>1669</v>
      </c>
      <c r="Z18" s="563" t="s">
        <v>1544</v>
      </c>
      <c r="AA18" s="564" t="s">
        <v>1670</v>
      </c>
    </row>
    <row r="19" spans="1:27" ht="18.75">
      <c r="A19" s="546" t="s">
        <v>1634</v>
      </c>
      <c r="B19" s="30" t="s">
        <v>1581</v>
      </c>
      <c r="C19" s="35"/>
      <c r="D19" s="29" t="s">
        <v>1671</v>
      </c>
      <c r="E19" s="30" t="s">
        <v>1672</v>
      </c>
      <c r="F19" s="35"/>
      <c r="G19" s="29" t="s">
        <v>1634</v>
      </c>
      <c r="H19" s="30" t="s">
        <v>1618</v>
      </c>
      <c r="I19" s="35"/>
      <c r="J19" s="29" t="s">
        <v>1671</v>
      </c>
      <c r="K19" s="30" t="s">
        <v>1672</v>
      </c>
      <c r="L19" s="35"/>
      <c r="M19" s="29" t="s">
        <v>1671</v>
      </c>
      <c r="N19" s="551" t="s">
        <v>1665</v>
      </c>
      <c r="Q19" s="546" t="s">
        <v>1673</v>
      </c>
      <c r="R19" s="547" t="s">
        <v>1552</v>
      </c>
      <c r="S19" s="558"/>
      <c r="T19" s="558" t="s">
        <v>1674</v>
      </c>
      <c r="U19" s="26" t="s">
        <v>1675</v>
      </c>
      <c r="V19" s="26" t="s">
        <v>1676</v>
      </c>
      <c r="W19" s="1703"/>
      <c r="X19" s="1704"/>
      <c r="Y19" s="568" t="s">
        <v>1677</v>
      </c>
      <c r="Z19" s="568" t="s">
        <v>1544</v>
      </c>
      <c r="AA19" s="569" t="s">
        <v>1678</v>
      </c>
    </row>
    <row r="20" spans="1:27" ht="15" customHeight="1">
      <c r="A20" s="546" t="s">
        <v>1643</v>
      </c>
      <c r="B20" s="30" t="s">
        <v>1590</v>
      </c>
      <c r="C20" s="28"/>
      <c r="D20" s="29" t="s">
        <v>1679</v>
      </c>
      <c r="E20" s="30" t="s">
        <v>1680</v>
      </c>
      <c r="F20" s="28"/>
      <c r="G20" s="29" t="s">
        <v>1643</v>
      </c>
      <c r="H20" s="30" t="s">
        <v>1637</v>
      </c>
      <c r="I20" s="28"/>
      <c r="J20" s="29" t="s">
        <v>1679</v>
      </c>
      <c r="K20" s="30" t="s">
        <v>1680</v>
      </c>
      <c r="L20" s="28"/>
      <c r="M20" s="36" t="s">
        <v>1679</v>
      </c>
      <c r="N20" s="547" t="s">
        <v>1681</v>
      </c>
      <c r="Q20" s="546" t="s">
        <v>1682</v>
      </c>
      <c r="R20" s="547" t="s">
        <v>1539</v>
      </c>
      <c r="S20" s="558"/>
      <c r="T20" s="558" t="s">
        <v>1683</v>
      </c>
      <c r="U20" s="26" t="s">
        <v>1684</v>
      </c>
      <c r="V20" s="26" t="s">
        <v>1539</v>
      </c>
      <c r="W20" s="1703" t="s">
        <v>1573</v>
      </c>
      <c r="X20" s="1704" t="s">
        <v>1574</v>
      </c>
      <c r="Y20" s="563" t="s">
        <v>1685</v>
      </c>
      <c r="Z20" s="563" t="s">
        <v>1686</v>
      </c>
      <c r="AA20" s="564" t="s">
        <v>1687</v>
      </c>
    </row>
    <row r="21" spans="1:27" ht="15" customHeight="1">
      <c r="A21" s="546" t="s">
        <v>1653</v>
      </c>
      <c r="B21" s="30" t="s">
        <v>1608</v>
      </c>
      <c r="D21" s="29" t="s">
        <v>1688</v>
      </c>
      <c r="E21" s="30" t="s">
        <v>1689</v>
      </c>
      <c r="G21" s="29" t="s">
        <v>1653</v>
      </c>
      <c r="H21" s="30" t="s">
        <v>1647</v>
      </c>
      <c r="J21" s="29" t="s">
        <v>1688</v>
      </c>
      <c r="K21" s="30" t="s">
        <v>1689</v>
      </c>
      <c r="M21" s="36" t="s">
        <v>1688</v>
      </c>
      <c r="N21" s="547" t="s">
        <v>1690</v>
      </c>
      <c r="Q21" s="546" t="s">
        <v>1691</v>
      </c>
      <c r="R21" s="547" t="s">
        <v>1552</v>
      </c>
      <c r="S21" s="558"/>
      <c r="W21" s="1703"/>
      <c r="X21" s="1704"/>
      <c r="Y21" s="563" t="s">
        <v>1692</v>
      </c>
      <c r="Z21" s="563" t="s">
        <v>1686</v>
      </c>
      <c r="AA21" s="564" t="s">
        <v>1693</v>
      </c>
    </row>
    <row r="22" spans="1:27" ht="15.75" customHeight="1">
      <c r="A22" s="546" t="s">
        <v>1671</v>
      </c>
      <c r="B22" s="30" t="s">
        <v>1618</v>
      </c>
      <c r="D22" s="29" t="s">
        <v>1694</v>
      </c>
      <c r="E22" s="30" t="s">
        <v>1695</v>
      </c>
      <c r="G22" s="29" t="s">
        <v>1671</v>
      </c>
      <c r="H22" s="30" t="s">
        <v>1696</v>
      </c>
      <c r="J22" s="29" t="s">
        <v>1694</v>
      </c>
      <c r="K22" s="30" t="s">
        <v>1695</v>
      </c>
      <c r="M22" s="36" t="s">
        <v>1694</v>
      </c>
      <c r="N22" s="547" t="s">
        <v>1697</v>
      </c>
      <c r="Q22" s="546" t="s">
        <v>1698</v>
      </c>
      <c r="R22" s="547" t="s">
        <v>1539</v>
      </c>
      <c r="S22" s="558"/>
      <c r="W22" s="1703"/>
      <c r="X22" s="1704"/>
      <c r="Y22" s="563" t="s">
        <v>1699</v>
      </c>
      <c r="Z22" s="563" t="s">
        <v>1686</v>
      </c>
      <c r="AA22" s="564" t="s">
        <v>1700</v>
      </c>
    </row>
    <row r="23" spans="1:27" ht="15.75" customHeight="1">
      <c r="A23" s="546" t="s">
        <v>1679</v>
      </c>
      <c r="B23" s="30" t="s">
        <v>1637</v>
      </c>
      <c r="D23" s="29" t="s">
        <v>1701</v>
      </c>
      <c r="E23" s="30" t="s">
        <v>1702</v>
      </c>
      <c r="G23" s="29" t="s">
        <v>1679</v>
      </c>
      <c r="H23" s="30" t="s">
        <v>1656</v>
      </c>
      <c r="J23" s="29" t="s">
        <v>1701</v>
      </c>
      <c r="K23" s="30" t="s">
        <v>1702</v>
      </c>
      <c r="M23" s="36" t="s">
        <v>1703</v>
      </c>
      <c r="N23" s="547" t="s">
        <v>1704</v>
      </c>
      <c r="Q23" s="546" t="s">
        <v>1705</v>
      </c>
      <c r="R23" s="547" t="s">
        <v>1552</v>
      </c>
      <c r="S23" s="558"/>
      <c r="W23" s="1703"/>
      <c r="X23" s="1704"/>
      <c r="Y23" s="563" t="s">
        <v>1706</v>
      </c>
      <c r="Z23" s="563" t="s">
        <v>1686</v>
      </c>
      <c r="AA23" s="564" t="s">
        <v>1707</v>
      </c>
    </row>
    <row r="24" spans="1:27">
      <c r="A24" s="546" t="s">
        <v>1688</v>
      </c>
      <c r="B24" s="30" t="s">
        <v>1647</v>
      </c>
      <c r="D24" s="29" t="s">
        <v>1708</v>
      </c>
      <c r="E24" s="30" t="s">
        <v>1709</v>
      </c>
      <c r="G24" s="29" t="s">
        <v>1688</v>
      </c>
      <c r="H24" s="30" t="s">
        <v>1673</v>
      </c>
      <c r="J24" s="29" t="s">
        <v>1708</v>
      </c>
      <c r="K24" s="30" t="s">
        <v>1709</v>
      </c>
      <c r="M24" s="36" t="s">
        <v>1710</v>
      </c>
      <c r="N24" s="551" t="s">
        <v>1711</v>
      </c>
      <c r="Q24" s="546" t="s">
        <v>1712</v>
      </c>
      <c r="R24" s="547" t="s">
        <v>1552</v>
      </c>
      <c r="S24" s="558"/>
      <c r="W24" s="1703"/>
      <c r="X24" s="1704"/>
      <c r="Y24" s="563" t="s">
        <v>1713</v>
      </c>
      <c r="Z24" s="563" t="s">
        <v>1686</v>
      </c>
      <c r="AA24" s="564" t="s">
        <v>1714</v>
      </c>
    </row>
    <row r="25" spans="1:27" ht="15.75" customHeight="1">
      <c r="A25" s="546" t="s">
        <v>1694</v>
      </c>
      <c r="B25" s="30" t="s">
        <v>1696</v>
      </c>
      <c r="D25" s="29" t="s">
        <v>1715</v>
      </c>
      <c r="E25" s="30" t="s">
        <v>1716</v>
      </c>
      <c r="G25" s="29" t="s">
        <v>1694</v>
      </c>
      <c r="H25" s="30" t="s">
        <v>1682</v>
      </c>
      <c r="J25" s="29" t="s">
        <v>1715</v>
      </c>
      <c r="K25" s="30" t="s">
        <v>1716</v>
      </c>
      <c r="M25" s="29" t="s">
        <v>1717</v>
      </c>
      <c r="N25" s="547" t="s">
        <v>1718</v>
      </c>
      <c r="Q25" s="546" t="s">
        <v>1719</v>
      </c>
      <c r="R25" s="547" t="s">
        <v>1552</v>
      </c>
      <c r="S25" s="558"/>
      <c r="W25" s="1703"/>
      <c r="X25" s="1704"/>
      <c r="Y25" s="563" t="s">
        <v>1720</v>
      </c>
      <c r="Z25" s="563" t="s">
        <v>1686</v>
      </c>
      <c r="AA25" s="564" t="s">
        <v>1721</v>
      </c>
    </row>
    <row r="26" spans="1:27" ht="15.75" customHeight="1">
      <c r="A26" s="546" t="s">
        <v>1701</v>
      </c>
      <c r="B26" s="547" t="s">
        <v>1571</v>
      </c>
      <c r="D26" s="29" t="s">
        <v>1710</v>
      </c>
      <c r="E26" s="30" t="s">
        <v>1722</v>
      </c>
      <c r="G26" s="29" t="s">
        <v>1701</v>
      </c>
      <c r="H26" s="30" t="s">
        <v>1691</v>
      </c>
      <c r="J26" s="29" t="s">
        <v>1710</v>
      </c>
      <c r="K26" s="30" t="s">
        <v>1722</v>
      </c>
      <c r="M26" s="36" t="s">
        <v>1723</v>
      </c>
      <c r="N26" s="547" t="s">
        <v>1724</v>
      </c>
      <c r="Q26" s="546" t="s">
        <v>1725</v>
      </c>
      <c r="R26" s="547" t="s">
        <v>1539</v>
      </c>
      <c r="S26" s="558"/>
      <c r="W26" s="1703" t="s">
        <v>1600</v>
      </c>
      <c r="X26" s="1704" t="s">
        <v>1601</v>
      </c>
      <c r="Y26" s="563" t="s">
        <v>1726</v>
      </c>
      <c r="Z26" s="563" t="s">
        <v>1686</v>
      </c>
      <c r="AA26" s="564" t="s">
        <v>1727</v>
      </c>
    </row>
    <row r="27" spans="1:27">
      <c r="A27" s="546" t="s">
        <v>1703</v>
      </c>
      <c r="B27" s="30" t="s">
        <v>1580</v>
      </c>
      <c r="D27" s="29" t="s">
        <v>1723</v>
      </c>
      <c r="E27" s="30" t="s">
        <v>1728</v>
      </c>
      <c r="G27" s="29" t="s">
        <v>1703</v>
      </c>
      <c r="H27" s="30" t="s">
        <v>1698</v>
      </c>
      <c r="J27" s="29" t="s">
        <v>1723</v>
      </c>
      <c r="K27" s="30" t="s">
        <v>1728</v>
      </c>
      <c r="M27" s="36" t="s">
        <v>1729</v>
      </c>
      <c r="N27" s="547" t="s">
        <v>1730</v>
      </c>
      <c r="Q27" s="546" t="s">
        <v>1731</v>
      </c>
      <c r="R27" s="547" t="s">
        <v>1552</v>
      </c>
      <c r="S27" s="558"/>
      <c r="W27" s="1703"/>
      <c r="X27" s="1704"/>
      <c r="Y27" s="563" t="s">
        <v>1732</v>
      </c>
      <c r="Z27" s="563" t="s">
        <v>1686</v>
      </c>
      <c r="AA27" s="564" t="s">
        <v>1733</v>
      </c>
    </row>
    <row r="28" spans="1:27" ht="15" customHeight="1">
      <c r="A28" s="546" t="s">
        <v>1708</v>
      </c>
      <c r="B28" s="551" t="s">
        <v>1589</v>
      </c>
      <c r="D28" s="29" t="s">
        <v>1734</v>
      </c>
      <c r="E28" s="30" t="s">
        <v>1735</v>
      </c>
      <c r="G28" s="29" t="s">
        <v>1708</v>
      </c>
      <c r="H28" s="30" t="s">
        <v>1705</v>
      </c>
      <c r="J28" s="29" t="s">
        <v>1734</v>
      </c>
      <c r="K28" s="30" t="s">
        <v>1735</v>
      </c>
      <c r="M28" s="36" t="s">
        <v>1729</v>
      </c>
      <c r="N28" s="551" t="s">
        <v>1736</v>
      </c>
      <c r="Q28" s="546" t="s">
        <v>1737</v>
      </c>
      <c r="R28" s="547" t="s">
        <v>1552</v>
      </c>
      <c r="S28" s="558"/>
      <c r="W28" s="1703" t="s">
        <v>1609</v>
      </c>
      <c r="X28" s="1704" t="s">
        <v>1610</v>
      </c>
      <c r="Y28" s="563" t="s">
        <v>1738</v>
      </c>
      <c r="Z28" s="563" t="s">
        <v>1686</v>
      </c>
      <c r="AA28" s="564" t="s">
        <v>1739</v>
      </c>
    </row>
    <row r="29" spans="1:27" ht="15" customHeight="1">
      <c r="A29" s="546" t="s">
        <v>1710</v>
      </c>
      <c r="B29" s="30" t="s">
        <v>1599</v>
      </c>
      <c r="D29" s="29"/>
      <c r="E29" s="30" t="s">
        <v>1740</v>
      </c>
      <c r="G29" s="29" t="s">
        <v>1710</v>
      </c>
      <c r="H29" s="30" t="s">
        <v>1712</v>
      </c>
      <c r="J29" s="29"/>
      <c r="K29" s="30" t="s">
        <v>1740</v>
      </c>
      <c r="M29" s="36"/>
      <c r="N29" s="547" t="s">
        <v>1741</v>
      </c>
      <c r="Q29" s="546" t="s">
        <v>1742</v>
      </c>
      <c r="R29" s="547" t="s">
        <v>1552</v>
      </c>
      <c r="S29" s="558"/>
      <c r="W29" s="1703"/>
      <c r="X29" s="1704"/>
      <c r="Y29" s="563" t="s">
        <v>1743</v>
      </c>
      <c r="Z29" s="563" t="s">
        <v>1686</v>
      </c>
      <c r="AA29" s="564" t="s">
        <v>1744</v>
      </c>
    </row>
    <row r="30" spans="1:27" ht="15" customHeight="1">
      <c r="A30" s="546" t="s">
        <v>1717</v>
      </c>
      <c r="B30" s="30" t="s">
        <v>1607</v>
      </c>
      <c r="D30" s="29"/>
      <c r="E30" s="30" t="s">
        <v>1745</v>
      </c>
      <c r="G30" s="29" t="s">
        <v>1717</v>
      </c>
      <c r="H30" s="30" t="s">
        <v>1746</v>
      </c>
      <c r="J30" s="29"/>
      <c r="K30" s="30" t="s">
        <v>1745</v>
      </c>
      <c r="M30" s="36"/>
      <c r="N30" s="547" t="s">
        <v>1747</v>
      </c>
      <c r="Q30" s="546" t="s">
        <v>1748</v>
      </c>
      <c r="R30" s="547" t="s">
        <v>1584</v>
      </c>
      <c r="S30" s="558"/>
      <c r="W30" s="1703"/>
      <c r="X30" s="1704"/>
      <c r="Y30" s="563" t="s">
        <v>1749</v>
      </c>
      <c r="Z30" s="563" t="s">
        <v>1686</v>
      </c>
      <c r="AA30" s="564" t="s">
        <v>1750</v>
      </c>
    </row>
    <row r="31" spans="1:27" ht="15" customHeight="1">
      <c r="A31" s="546" t="s">
        <v>1751</v>
      </c>
      <c r="B31" s="30" t="s">
        <v>1617</v>
      </c>
      <c r="D31" s="29"/>
      <c r="E31" s="30" t="s">
        <v>1752</v>
      </c>
      <c r="G31" s="29" t="s">
        <v>1751</v>
      </c>
      <c r="H31" s="30" t="s">
        <v>1719</v>
      </c>
      <c r="J31" s="29"/>
      <c r="K31" s="30" t="s">
        <v>1752</v>
      </c>
      <c r="M31" s="36"/>
      <c r="N31" s="547" t="s">
        <v>1753</v>
      </c>
      <c r="Q31" s="546" t="s">
        <v>1754</v>
      </c>
      <c r="R31" s="547" t="s">
        <v>1539</v>
      </c>
      <c r="S31" s="558"/>
      <c r="W31" s="1703"/>
      <c r="X31" s="1704"/>
      <c r="Y31" s="563" t="s">
        <v>1755</v>
      </c>
      <c r="Z31" s="563" t="s">
        <v>1686</v>
      </c>
      <c r="AA31" s="564" t="s">
        <v>1756</v>
      </c>
    </row>
    <row r="32" spans="1:27" ht="15" customHeight="1">
      <c r="A32" s="546" t="s">
        <v>1723</v>
      </c>
      <c r="B32" s="30" t="s">
        <v>1627</v>
      </c>
      <c r="D32" s="29"/>
      <c r="E32" s="30" t="s">
        <v>1757</v>
      </c>
      <c r="G32" s="29" t="s">
        <v>1723</v>
      </c>
      <c r="H32" s="30" t="s">
        <v>1758</v>
      </c>
      <c r="J32" s="29"/>
      <c r="K32" s="30" t="s">
        <v>1757</v>
      </c>
      <c r="M32" s="36"/>
      <c r="N32" s="551" t="s">
        <v>1759</v>
      </c>
      <c r="Q32" s="546" t="s">
        <v>1760</v>
      </c>
      <c r="R32" s="547" t="s">
        <v>1584</v>
      </c>
      <c r="S32" s="558"/>
      <c r="W32" s="1703"/>
      <c r="X32" s="1704"/>
      <c r="Y32" s="563" t="s">
        <v>1761</v>
      </c>
      <c r="Z32" s="563" t="s">
        <v>1686</v>
      </c>
      <c r="AA32" s="564" t="s">
        <v>1762</v>
      </c>
    </row>
    <row r="33" spans="1:27" ht="15" customHeight="1">
      <c r="A33" s="29"/>
      <c r="B33" s="551" t="s">
        <v>1628</v>
      </c>
      <c r="D33" s="29"/>
      <c r="E33" s="30" t="s">
        <v>1763</v>
      </c>
      <c r="G33" s="29"/>
      <c r="H33" s="30" t="s">
        <v>1764</v>
      </c>
      <c r="J33" s="29"/>
      <c r="K33" s="30" t="s">
        <v>1763</v>
      </c>
      <c r="M33" s="36"/>
      <c r="N33" s="547" t="s">
        <v>1765</v>
      </c>
      <c r="Q33" s="546" t="s">
        <v>1766</v>
      </c>
      <c r="R33" s="547" t="s">
        <v>1539</v>
      </c>
      <c r="S33" s="558"/>
      <c r="W33" s="1703"/>
      <c r="X33" s="1704"/>
      <c r="Y33" s="563" t="s">
        <v>1767</v>
      </c>
      <c r="Z33" s="563" t="s">
        <v>1686</v>
      </c>
      <c r="AA33" s="564" t="s">
        <v>1768</v>
      </c>
    </row>
    <row r="34" spans="1:27" ht="15" customHeight="1">
      <c r="A34" s="29"/>
      <c r="B34" s="30" t="s">
        <v>1646</v>
      </c>
      <c r="D34" s="29"/>
      <c r="E34" s="30" t="s">
        <v>1769</v>
      </c>
      <c r="G34" s="29"/>
      <c r="H34" s="30" t="s">
        <v>1725</v>
      </c>
      <c r="J34" s="29"/>
      <c r="K34" s="30" t="s">
        <v>1769</v>
      </c>
      <c r="M34" s="36"/>
      <c r="N34" s="547" t="s">
        <v>1770</v>
      </c>
      <c r="Q34" s="1424" t="s">
        <v>1771</v>
      </c>
      <c r="R34" s="547" t="s">
        <v>1539</v>
      </c>
      <c r="S34" s="558"/>
      <c r="W34" s="1703"/>
      <c r="X34" s="1704"/>
      <c r="Y34" s="563" t="s">
        <v>1772</v>
      </c>
      <c r="Z34" s="563" t="s">
        <v>1686</v>
      </c>
      <c r="AA34" s="564" t="s">
        <v>1773</v>
      </c>
    </row>
    <row r="35" spans="1:27" ht="15" customHeight="1">
      <c r="A35" s="29"/>
      <c r="B35" s="30" t="s">
        <v>1655</v>
      </c>
      <c r="D35" s="29"/>
      <c r="E35" s="30" t="s">
        <v>1774</v>
      </c>
      <c r="G35" s="29"/>
      <c r="H35" s="30" t="s">
        <v>1731</v>
      </c>
      <c r="J35" s="29"/>
      <c r="K35" s="30" t="s">
        <v>1774</v>
      </c>
      <c r="M35" s="36"/>
      <c r="N35" s="547" t="s">
        <v>1775</v>
      </c>
      <c r="Q35" s="546" t="s">
        <v>1776</v>
      </c>
      <c r="R35" s="547" t="s">
        <v>1552</v>
      </c>
      <c r="S35" s="558"/>
      <c r="W35" s="1703"/>
      <c r="X35" s="1704"/>
      <c r="Y35" s="563" t="s">
        <v>1777</v>
      </c>
      <c r="Z35" s="563" t="s">
        <v>1686</v>
      </c>
      <c r="AA35" s="564" t="s">
        <v>1778</v>
      </c>
    </row>
    <row r="36" spans="1:27" ht="15" customHeight="1">
      <c r="A36" s="29"/>
      <c r="B36" s="30" t="s">
        <v>1664</v>
      </c>
      <c r="D36" s="29"/>
      <c r="E36" s="30" t="s">
        <v>1779</v>
      </c>
      <c r="G36" s="29"/>
      <c r="H36" s="30" t="s">
        <v>1780</v>
      </c>
      <c r="J36" s="29"/>
      <c r="K36" s="30" t="s">
        <v>1779</v>
      </c>
      <c r="M36" s="36"/>
      <c r="N36" s="547" t="s">
        <v>1781</v>
      </c>
      <c r="Q36" s="546" t="s">
        <v>1782</v>
      </c>
      <c r="R36" s="547" t="s">
        <v>1584</v>
      </c>
      <c r="S36" s="558"/>
      <c r="W36" s="1703"/>
      <c r="X36" s="1704"/>
      <c r="Y36" s="563" t="s">
        <v>1783</v>
      </c>
      <c r="Z36" s="563" t="s">
        <v>1686</v>
      </c>
      <c r="AA36" s="564" t="s">
        <v>1784</v>
      </c>
    </row>
    <row r="37" spans="1:27" ht="15" customHeight="1">
      <c r="A37" s="29"/>
      <c r="B37" s="551" t="s">
        <v>1665</v>
      </c>
      <c r="D37" s="29"/>
      <c r="E37" s="30" t="s">
        <v>1785</v>
      </c>
      <c r="G37" s="29"/>
      <c r="H37" s="30" t="s">
        <v>1737</v>
      </c>
      <c r="J37" s="29"/>
      <c r="K37" s="30" t="s">
        <v>1785</v>
      </c>
      <c r="M37" s="36"/>
      <c r="N37" s="547" t="s">
        <v>1786</v>
      </c>
      <c r="Q37" s="546" t="s">
        <v>1787</v>
      </c>
      <c r="R37" s="547" t="s">
        <v>1676</v>
      </c>
      <c r="S37" s="558"/>
      <c r="W37" s="1703" t="s">
        <v>1619</v>
      </c>
      <c r="X37" s="1704" t="s">
        <v>1788</v>
      </c>
      <c r="Y37" s="563" t="s">
        <v>1789</v>
      </c>
      <c r="Z37" s="563" t="s">
        <v>1686</v>
      </c>
      <c r="AA37" s="564" t="s">
        <v>1790</v>
      </c>
    </row>
    <row r="38" spans="1:27" ht="15.75" customHeight="1">
      <c r="A38" s="29"/>
      <c r="B38" s="30" t="s">
        <v>1656</v>
      </c>
      <c r="D38" s="29"/>
      <c r="E38" s="30" t="s">
        <v>1791</v>
      </c>
      <c r="G38" s="29"/>
      <c r="H38" s="30" t="s">
        <v>1792</v>
      </c>
      <c r="J38" s="29"/>
      <c r="K38" s="30" t="s">
        <v>1791</v>
      </c>
      <c r="M38" s="36"/>
      <c r="N38" s="547" t="s">
        <v>1793</v>
      </c>
      <c r="Q38" s="546" t="s">
        <v>1794</v>
      </c>
      <c r="R38" s="547" t="s">
        <v>1676</v>
      </c>
      <c r="S38" s="558"/>
      <c r="W38" s="1703"/>
      <c r="X38" s="1704"/>
      <c r="Y38" s="563" t="s">
        <v>1795</v>
      </c>
      <c r="Z38" s="563" t="s">
        <v>1686</v>
      </c>
      <c r="AA38" s="564" t="s">
        <v>1796</v>
      </c>
    </row>
    <row r="39" spans="1:27" ht="15" customHeight="1">
      <c r="A39" s="29"/>
      <c r="B39" s="30" t="s">
        <v>1673</v>
      </c>
      <c r="D39" s="29"/>
      <c r="E39" s="30" t="s">
        <v>1797</v>
      </c>
      <c r="G39" s="29"/>
      <c r="H39" s="30" t="s">
        <v>1742</v>
      </c>
      <c r="J39" s="29"/>
      <c r="K39" s="30" t="s">
        <v>1797</v>
      </c>
      <c r="M39" s="36"/>
      <c r="N39" s="547" t="s">
        <v>1798</v>
      </c>
      <c r="Q39" s="546" t="s">
        <v>1799</v>
      </c>
      <c r="R39" s="547" t="s">
        <v>1676</v>
      </c>
      <c r="S39" s="558"/>
      <c r="W39" s="1703"/>
      <c r="X39" s="1704"/>
      <c r="Y39" s="563" t="s">
        <v>1800</v>
      </c>
      <c r="Z39" s="563" t="s">
        <v>1686</v>
      </c>
      <c r="AA39" s="564" t="s">
        <v>1801</v>
      </c>
    </row>
    <row r="40" spans="1:27" ht="15" customHeight="1">
      <c r="A40" s="29"/>
      <c r="B40" s="30" t="s">
        <v>1681</v>
      </c>
      <c r="D40" s="29"/>
      <c r="E40" s="30" t="s">
        <v>1802</v>
      </c>
      <c r="G40" s="29"/>
      <c r="H40" s="30" t="s">
        <v>1803</v>
      </c>
      <c r="J40" s="29"/>
      <c r="K40" s="30" t="s">
        <v>1802</v>
      </c>
      <c r="M40" s="36"/>
      <c r="N40" s="547" t="s">
        <v>1804</v>
      </c>
      <c r="Q40" s="546" t="s">
        <v>1805</v>
      </c>
      <c r="R40" s="547" t="s">
        <v>1552</v>
      </c>
      <c r="S40" s="558"/>
      <c r="W40" s="1703"/>
      <c r="X40" s="1704"/>
      <c r="Y40" s="563" t="s">
        <v>1806</v>
      </c>
      <c r="Z40" s="563" t="s">
        <v>1686</v>
      </c>
      <c r="AA40" s="564" t="s">
        <v>1807</v>
      </c>
    </row>
    <row r="41" spans="1:27" ht="15" customHeight="1">
      <c r="A41" s="29"/>
      <c r="B41" s="30" t="s">
        <v>1690</v>
      </c>
      <c r="D41" s="29"/>
      <c r="E41" s="30" t="s">
        <v>1808</v>
      </c>
      <c r="G41" s="29"/>
      <c r="H41" s="30" t="s">
        <v>1809</v>
      </c>
      <c r="J41" s="29"/>
      <c r="K41" s="30" t="s">
        <v>1808</v>
      </c>
      <c r="M41" s="36"/>
      <c r="N41" s="547" t="s">
        <v>1810</v>
      </c>
      <c r="Q41" s="546" t="s">
        <v>1811</v>
      </c>
      <c r="R41" s="547" t="s">
        <v>1676</v>
      </c>
      <c r="S41" s="558"/>
      <c r="W41" s="1703"/>
      <c r="X41" s="1704"/>
      <c r="Y41" s="563" t="s">
        <v>1812</v>
      </c>
      <c r="Z41" s="563" t="s">
        <v>1686</v>
      </c>
      <c r="AA41" s="564" t="s">
        <v>1813</v>
      </c>
    </row>
    <row r="42" spans="1:27" ht="15" customHeight="1">
      <c r="A42" s="29"/>
      <c r="B42" s="30" t="s">
        <v>1697</v>
      </c>
      <c r="D42" s="29"/>
      <c r="E42" s="30" t="s">
        <v>1814</v>
      </c>
      <c r="G42" s="29"/>
      <c r="H42" s="30" t="s">
        <v>1748</v>
      </c>
      <c r="J42" s="29"/>
      <c r="K42" s="30" t="s">
        <v>1814</v>
      </c>
      <c r="M42" s="36"/>
      <c r="N42" s="547" t="s">
        <v>1815</v>
      </c>
      <c r="Q42" s="546" t="s">
        <v>1816</v>
      </c>
      <c r="R42" s="547" t="s">
        <v>1552</v>
      </c>
      <c r="S42" s="558"/>
      <c r="W42" s="1703"/>
      <c r="X42" s="1704"/>
      <c r="Y42" s="563" t="s">
        <v>1817</v>
      </c>
      <c r="Z42" s="563" t="s">
        <v>1686</v>
      </c>
      <c r="AA42" s="564" t="s">
        <v>1818</v>
      </c>
    </row>
    <row r="43" spans="1:27" ht="15" customHeight="1">
      <c r="A43" s="29"/>
      <c r="B43" s="30" t="s">
        <v>1704</v>
      </c>
      <c r="D43" s="29"/>
      <c r="E43" s="30" t="s">
        <v>1819</v>
      </c>
      <c r="G43" s="29"/>
      <c r="H43" s="30" t="s">
        <v>1820</v>
      </c>
      <c r="J43" s="29"/>
      <c r="K43" s="30" t="s">
        <v>1819</v>
      </c>
      <c r="M43" s="36"/>
      <c r="N43" s="547" t="s">
        <v>1821</v>
      </c>
      <c r="Q43" s="546" t="s">
        <v>1822</v>
      </c>
      <c r="R43" s="547" t="s">
        <v>1552</v>
      </c>
      <c r="S43" s="558"/>
      <c r="W43" s="1703"/>
      <c r="X43" s="1704"/>
      <c r="Y43" s="563" t="s">
        <v>1823</v>
      </c>
      <c r="Z43" s="563" t="s">
        <v>1686</v>
      </c>
      <c r="AA43" s="564" t="s">
        <v>1824</v>
      </c>
    </row>
    <row r="44" spans="1:27" ht="15" customHeight="1">
      <c r="A44" s="29"/>
      <c r="B44" s="551" t="s">
        <v>1711</v>
      </c>
      <c r="D44" s="29"/>
      <c r="E44" s="30" t="s">
        <v>1825</v>
      </c>
      <c r="G44" s="29"/>
      <c r="H44" s="30" t="s">
        <v>1754</v>
      </c>
      <c r="J44" s="29"/>
      <c r="K44" s="30" t="s">
        <v>1825</v>
      </c>
      <c r="M44" s="36"/>
      <c r="N44" s="547" t="s">
        <v>1826</v>
      </c>
      <c r="Q44" s="546" t="s">
        <v>1827</v>
      </c>
      <c r="R44" s="547" t="s">
        <v>1584</v>
      </c>
      <c r="S44" s="558"/>
      <c r="W44" s="1703"/>
      <c r="X44" s="1704"/>
      <c r="Y44" s="563" t="s">
        <v>1828</v>
      </c>
      <c r="Z44" s="563" t="s">
        <v>1686</v>
      </c>
      <c r="AA44" s="564" t="s">
        <v>1829</v>
      </c>
    </row>
    <row r="45" spans="1:27" ht="15" customHeight="1">
      <c r="A45" s="29"/>
      <c r="B45" s="30" t="s">
        <v>1718</v>
      </c>
      <c r="D45" s="29"/>
      <c r="E45" s="30" t="s">
        <v>1830</v>
      </c>
      <c r="G45" s="29"/>
      <c r="H45" s="30" t="s">
        <v>1760</v>
      </c>
      <c r="J45" s="29"/>
      <c r="K45" s="30" t="s">
        <v>1830</v>
      </c>
      <c r="M45" s="36"/>
      <c r="N45" s="547" t="s">
        <v>1831</v>
      </c>
      <c r="Q45" s="546" t="s">
        <v>1832</v>
      </c>
      <c r="R45" s="547" t="s">
        <v>1539</v>
      </c>
      <c r="S45" s="558"/>
      <c r="W45" s="1703"/>
      <c r="X45" s="1704"/>
      <c r="Y45" s="563" t="s">
        <v>1833</v>
      </c>
      <c r="Z45" s="563" t="s">
        <v>1686</v>
      </c>
      <c r="AA45" s="564" t="s">
        <v>1834</v>
      </c>
    </row>
    <row r="46" spans="1:27" ht="15" customHeight="1">
      <c r="A46" s="29"/>
      <c r="B46" s="30" t="s">
        <v>1682</v>
      </c>
      <c r="D46" s="29"/>
      <c r="E46" s="30" t="s">
        <v>1835</v>
      </c>
      <c r="G46" s="29"/>
      <c r="H46" s="30" t="s">
        <v>1836</v>
      </c>
      <c r="J46" s="29"/>
      <c r="K46" s="30" t="s">
        <v>1835</v>
      </c>
      <c r="M46" s="36"/>
      <c r="N46" s="547" t="s">
        <v>1837</v>
      </c>
      <c r="Q46" s="1424" t="s">
        <v>1711</v>
      </c>
      <c r="R46" s="547" t="s">
        <v>1539</v>
      </c>
      <c r="S46" s="558"/>
      <c r="W46" s="1703"/>
      <c r="X46" s="1704"/>
      <c r="Y46" s="563" t="s">
        <v>1838</v>
      </c>
      <c r="Z46" s="563" t="s">
        <v>1686</v>
      </c>
      <c r="AA46" s="564" t="s">
        <v>1839</v>
      </c>
    </row>
    <row r="47" spans="1:27" ht="15" customHeight="1">
      <c r="A47" s="29"/>
      <c r="B47" s="30" t="s">
        <v>1691</v>
      </c>
      <c r="D47" s="29"/>
      <c r="E47" s="30" t="s">
        <v>1840</v>
      </c>
      <c r="G47" s="29"/>
      <c r="H47" s="30" t="s">
        <v>1841</v>
      </c>
      <c r="J47" s="29"/>
      <c r="K47" s="30" t="s">
        <v>1840</v>
      </c>
      <c r="M47" s="36"/>
      <c r="N47" s="547" t="s">
        <v>1842</v>
      </c>
      <c r="Q47" s="546" t="s">
        <v>1843</v>
      </c>
      <c r="R47" s="547" t="s">
        <v>1539</v>
      </c>
      <c r="S47" s="558"/>
      <c r="W47" s="1703"/>
      <c r="X47" s="1704"/>
      <c r="Y47" s="563" t="s">
        <v>1844</v>
      </c>
      <c r="Z47" s="563" t="s">
        <v>1686</v>
      </c>
      <c r="AA47" s="564" t="s">
        <v>1845</v>
      </c>
    </row>
    <row r="48" spans="1:27" ht="15" customHeight="1">
      <c r="A48" s="29"/>
      <c r="B48" s="30" t="s">
        <v>1698</v>
      </c>
      <c r="D48" s="29"/>
      <c r="E48" s="30" t="s">
        <v>1846</v>
      </c>
      <c r="G48" s="29"/>
      <c r="H48" s="30" t="s">
        <v>1766</v>
      </c>
      <c r="J48" s="29"/>
      <c r="K48" s="30" t="s">
        <v>1846</v>
      </c>
      <c r="M48" s="36"/>
      <c r="N48" s="547" t="s">
        <v>1847</v>
      </c>
      <c r="Q48" s="1424" t="s">
        <v>1848</v>
      </c>
      <c r="R48" s="547" t="s">
        <v>1539</v>
      </c>
      <c r="S48" s="558"/>
      <c r="W48" s="1703"/>
      <c r="X48" s="1704"/>
      <c r="Y48" s="563" t="s">
        <v>1849</v>
      </c>
      <c r="Z48" s="563" t="s">
        <v>1686</v>
      </c>
      <c r="AA48" s="564" t="s">
        <v>1850</v>
      </c>
    </row>
    <row r="49" spans="1:27" ht="15" customHeight="1">
      <c r="A49" s="29"/>
      <c r="B49" s="30" t="s">
        <v>1705</v>
      </c>
      <c r="D49" s="29"/>
      <c r="E49" s="30" t="s">
        <v>1851</v>
      </c>
      <c r="G49" s="29"/>
      <c r="H49" s="30" t="s">
        <v>1776</v>
      </c>
      <c r="J49" s="29"/>
      <c r="K49" s="30" t="s">
        <v>1851</v>
      </c>
      <c r="M49" s="36"/>
      <c r="N49" s="547" t="s">
        <v>1852</v>
      </c>
      <c r="Q49" s="546" t="s">
        <v>1853</v>
      </c>
      <c r="R49" s="547" t="s">
        <v>1552</v>
      </c>
      <c r="S49" s="558"/>
      <c r="W49" s="1703"/>
      <c r="X49" s="1704"/>
      <c r="Y49" s="563" t="s">
        <v>1854</v>
      </c>
      <c r="Z49" s="563" t="s">
        <v>1686</v>
      </c>
      <c r="AA49" s="564" t="s">
        <v>1855</v>
      </c>
    </row>
    <row r="50" spans="1:27" ht="15" customHeight="1">
      <c r="A50" s="29"/>
      <c r="B50" s="30" t="s">
        <v>1712</v>
      </c>
      <c r="D50" s="29"/>
      <c r="E50" s="30" t="s">
        <v>1856</v>
      </c>
      <c r="G50" s="29"/>
      <c r="H50" s="30" t="s">
        <v>1857</v>
      </c>
      <c r="J50" s="29"/>
      <c r="K50" s="30" t="s">
        <v>1856</v>
      </c>
      <c r="M50" s="36"/>
      <c r="N50" s="547" t="s">
        <v>1858</v>
      </c>
      <c r="Q50" s="1424" t="s">
        <v>1711</v>
      </c>
      <c r="R50" s="547" t="s">
        <v>1552</v>
      </c>
      <c r="S50" s="558"/>
      <c r="W50" s="1703"/>
      <c r="X50" s="1704"/>
      <c r="Y50" s="563" t="s">
        <v>1859</v>
      </c>
      <c r="Z50" s="563" t="s">
        <v>1686</v>
      </c>
      <c r="AA50" s="564" t="s">
        <v>1860</v>
      </c>
    </row>
    <row r="51" spans="1:27" ht="15" customHeight="1">
      <c r="A51" s="29"/>
      <c r="B51" s="30" t="s">
        <v>1746</v>
      </c>
      <c r="D51" s="29"/>
      <c r="E51" s="30" t="s">
        <v>1861</v>
      </c>
      <c r="G51" s="29"/>
      <c r="H51" s="30" t="s">
        <v>1862</v>
      </c>
      <c r="J51" s="29"/>
      <c r="K51" s="30" t="s">
        <v>1861</v>
      </c>
      <c r="M51" s="36"/>
      <c r="N51" s="547" t="s">
        <v>1863</v>
      </c>
      <c r="Q51" s="1424" t="s">
        <v>1759</v>
      </c>
      <c r="R51" s="547" t="s">
        <v>1552</v>
      </c>
      <c r="S51" s="558"/>
      <c r="W51" s="1703"/>
      <c r="X51" s="1704"/>
      <c r="Y51" s="563" t="s">
        <v>1864</v>
      </c>
      <c r="Z51" s="563" t="s">
        <v>1686</v>
      </c>
      <c r="AA51" s="564" t="s">
        <v>1865</v>
      </c>
    </row>
    <row r="52" spans="1:27" ht="15" customHeight="1">
      <c r="A52" s="29"/>
      <c r="B52" s="30" t="s">
        <v>1719</v>
      </c>
      <c r="D52" s="29"/>
      <c r="E52" s="30" t="s">
        <v>1866</v>
      </c>
      <c r="G52" s="29"/>
      <c r="H52" s="30" t="s">
        <v>1782</v>
      </c>
      <c r="J52" s="29"/>
      <c r="K52" s="30" t="s">
        <v>1866</v>
      </c>
      <c r="M52" s="36"/>
      <c r="N52" s="547" t="s">
        <v>1867</v>
      </c>
      <c r="Q52" s="546" t="s">
        <v>1868</v>
      </c>
      <c r="R52" s="547" t="s">
        <v>1676</v>
      </c>
      <c r="S52" s="558"/>
      <c r="W52" s="1703"/>
      <c r="X52" s="1704"/>
      <c r="Y52" s="563" t="s">
        <v>1869</v>
      </c>
      <c r="Z52" s="563" t="s">
        <v>1686</v>
      </c>
      <c r="AA52" s="564" t="s">
        <v>1870</v>
      </c>
    </row>
    <row r="53" spans="1:27" ht="15" customHeight="1">
      <c r="A53" s="29"/>
      <c r="B53" s="30" t="s">
        <v>1758</v>
      </c>
      <c r="D53" s="29"/>
      <c r="E53" s="30" t="s">
        <v>1871</v>
      </c>
      <c r="G53" s="29"/>
      <c r="H53" s="30" t="s">
        <v>1872</v>
      </c>
      <c r="J53" s="29"/>
      <c r="K53" s="30" t="s">
        <v>1871</v>
      </c>
      <c r="M53" s="36"/>
      <c r="N53" s="547" t="s">
        <v>1873</v>
      </c>
      <c r="Q53" s="546" t="s">
        <v>1874</v>
      </c>
      <c r="R53" s="547" t="s">
        <v>1584</v>
      </c>
      <c r="S53" s="558"/>
      <c r="W53" s="1703"/>
      <c r="X53" s="1704"/>
      <c r="Y53" s="563" t="s">
        <v>1875</v>
      </c>
      <c r="Z53" s="563" t="s">
        <v>1686</v>
      </c>
      <c r="AA53" s="564" t="s">
        <v>1876</v>
      </c>
    </row>
    <row r="54" spans="1:27" ht="15" customHeight="1">
      <c r="A54" s="29"/>
      <c r="B54" s="547" t="s">
        <v>1724</v>
      </c>
      <c r="D54" s="29"/>
      <c r="E54" s="30" t="s">
        <v>1877</v>
      </c>
      <c r="G54" s="29"/>
      <c r="H54" s="30" t="s">
        <v>1878</v>
      </c>
      <c r="J54" s="29"/>
      <c r="K54" s="30" t="s">
        <v>1877</v>
      </c>
      <c r="M54" s="36"/>
      <c r="N54" s="547" t="s">
        <v>1879</v>
      </c>
      <c r="Q54" s="546" t="s">
        <v>1880</v>
      </c>
      <c r="R54" s="547" t="s">
        <v>1584</v>
      </c>
      <c r="S54" s="558"/>
      <c r="W54" s="1703"/>
      <c r="X54" s="1704"/>
      <c r="Y54" s="563" t="s">
        <v>1881</v>
      </c>
      <c r="Z54" s="563" t="s">
        <v>1686</v>
      </c>
      <c r="AA54" s="564" t="s">
        <v>1882</v>
      </c>
    </row>
    <row r="55" spans="1:27" ht="15" customHeight="1">
      <c r="A55" s="29"/>
      <c r="B55" s="30" t="s">
        <v>1730</v>
      </c>
      <c r="D55" s="29"/>
      <c r="E55" s="30" t="s">
        <v>1883</v>
      </c>
      <c r="G55" s="29"/>
      <c r="H55" s="30" t="s">
        <v>1787</v>
      </c>
      <c r="J55" s="29"/>
      <c r="K55" s="30" t="s">
        <v>1883</v>
      </c>
      <c r="M55" s="36"/>
      <c r="N55" s="547" t="s">
        <v>1884</v>
      </c>
      <c r="Q55" s="546" t="s">
        <v>1885</v>
      </c>
      <c r="R55" s="547" t="s">
        <v>1584</v>
      </c>
      <c r="S55" s="558"/>
      <c r="W55" s="1703"/>
      <c r="X55" s="1704"/>
      <c r="Y55" s="563" t="s">
        <v>1886</v>
      </c>
      <c r="Z55" s="563" t="s">
        <v>1686</v>
      </c>
      <c r="AA55" s="564" t="s">
        <v>1887</v>
      </c>
    </row>
    <row r="56" spans="1:27" ht="15.75" customHeight="1">
      <c r="A56" s="29"/>
      <c r="B56" s="551" t="s">
        <v>1736</v>
      </c>
      <c r="D56" s="29"/>
      <c r="E56" s="30" t="s">
        <v>1888</v>
      </c>
      <c r="G56" s="29"/>
      <c r="H56" s="30" t="s">
        <v>1794</v>
      </c>
      <c r="J56" s="29"/>
      <c r="K56" s="30" t="s">
        <v>1888</v>
      </c>
      <c r="M56" s="36"/>
      <c r="N56" s="547" t="s">
        <v>1889</v>
      </c>
      <c r="Q56" s="546" t="s">
        <v>1890</v>
      </c>
      <c r="R56" s="547" t="s">
        <v>1584</v>
      </c>
      <c r="S56" s="558"/>
      <c r="W56" s="1703"/>
      <c r="X56" s="1704"/>
      <c r="Y56" s="563" t="s">
        <v>1891</v>
      </c>
      <c r="Z56" s="563" t="s">
        <v>1686</v>
      </c>
      <c r="AA56" s="564" t="s">
        <v>1892</v>
      </c>
    </row>
    <row r="57" spans="1:27" ht="15.75" customHeight="1">
      <c r="A57" s="29"/>
      <c r="B57" s="30" t="s">
        <v>1741</v>
      </c>
      <c r="D57" s="29"/>
      <c r="E57" s="30" t="s">
        <v>1893</v>
      </c>
      <c r="G57" s="29"/>
      <c r="H57" s="30" t="s">
        <v>1799</v>
      </c>
      <c r="J57" s="29"/>
      <c r="K57" s="30" t="s">
        <v>1893</v>
      </c>
      <c r="M57" s="36"/>
      <c r="N57" s="547" t="s">
        <v>1894</v>
      </c>
      <c r="Q57" s="546" t="s">
        <v>1895</v>
      </c>
      <c r="R57" s="547" t="s">
        <v>1584</v>
      </c>
      <c r="S57" s="558"/>
      <c r="W57" s="1703"/>
      <c r="X57" s="1704"/>
      <c r="Y57" s="563" t="s">
        <v>1896</v>
      </c>
      <c r="Z57" s="563" t="s">
        <v>1686</v>
      </c>
      <c r="AA57" s="564" t="s">
        <v>1897</v>
      </c>
    </row>
    <row r="58" spans="1:27" ht="15" customHeight="1">
      <c r="A58" s="29"/>
      <c r="B58" s="30" t="s">
        <v>1747</v>
      </c>
      <c r="D58" s="29"/>
      <c r="E58" s="30" t="s">
        <v>1898</v>
      </c>
      <c r="G58" s="29"/>
      <c r="H58" s="30" t="s">
        <v>1805</v>
      </c>
      <c r="J58" s="29"/>
      <c r="K58" s="30" t="s">
        <v>1898</v>
      </c>
      <c r="M58" s="36"/>
      <c r="N58" s="547" t="s">
        <v>1899</v>
      </c>
      <c r="Q58" s="546" t="s">
        <v>1900</v>
      </c>
      <c r="R58" s="547" t="s">
        <v>1584</v>
      </c>
      <c r="S58" s="558"/>
      <c r="W58" s="1703"/>
      <c r="X58" s="1704"/>
      <c r="Y58" s="563" t="s">
        <v>1901</v>
      </c>
      <c r="Z58" s="563" t="s">
        <v>1686</v>
      </c>
      <c r="AA58" s="564" t="s">
        <v>1902</v>
      </c>
    </row>
    <row r="59" spans="1:27" ht="15" customHeight="1">
      <c r="A59" s="29"/>
      <c r="B59" s="30" t="s">
        <v>1753</v>
      </c>
      <c r="D59" s="29"/>
      <c r="E59" s="30" t="s">
        <v>1903</v>
      </c>
      <c r="G59" s="29"/>
      <c r="H59" s="30" t="s">
        <v>1811</v>
      </c>
      <c r="J59" s="29"/>
      <c r="K59" s="30" t="s">
        <v>1903</v>
      </c>
      <c r="M59" s="36"/>
      <c r="N59" s="547" t="s">
        <v>1904</v>
      </c>
      <c r="Q59" s="546" t="s">
        <v>1905</v>
      </c>
      <c r="R59" s="547" t="s">
        <v>1676</v>
      </c>
      <c r="S59" s="558"/>
      <c r="W59" s="1703"/>
      <c r="X59" s="1704"/>
      <c r="Y59" s="563" t="s">
        <v>1906</v>
      </c>
      <c r="Z59" s="563" t="s">
        <v>1686</v>
      </c>
      <c r="AA59" s="564" t="s">
        <v>1907</v>
      </c>
    </row>
    <row r="60" spans="1:27" ht="15" customHeight="1">
      <c r="A60" s="29"/>
      <c r="B60" s="551" t="s">
        <v>1759</v>
      </c>
      <c r="D60" s="29"/>
      <c r="E60" s="30" t="s">
        <v>1908</v>
      </c>
      <c r="G60" s="29"/>
      <c r="H60" s="30" t="s">
        <v>1909</v>
      </c>
      <c r="J60" s="29"/>
      <c r="K60" s="30" t="s">
        <v>1908</v>
      </c>
      <c r="M60" s="36"/>
      <c r="N60" s="547" t="s">
        <v>1910</v>
      </c>
      <c r="Q60" s="1424" t="s">
        <v>1911</v>
      </c>
      <c r="R60" s="547" t="s">
        <v>1676</v>
      </c>
      <c r="S60" s="558"/>
      <c r="W60" s="1703"/>
      <c r="X60" s="1704"/>
      <c r="Y60" s="563" t="s">
        <v>1912</v>
      </c>
      <c r="Z60" s="563" t="s">
        <v>1686</v>
      </c>
      <c r="AA60" s="564" t="s">
        <v>1913</v>
      </c>
    </row>
    <row r="61" spans="1:27" ht="15" customHeight="1">
      <c r="A61" s="29"/>
      <c r="B61" s="30" t="s">
        <v>1765</v>
      </c>
      <c r="D61" s="29"/>
      <c r="E61" s="30" t="s">
        <v>1914</v>
      </c>
      <c r="G61" s="29"/>
      <c r="H61" s="30" t="s">
        <v>1816</v>
      </c>
      <c r="J61" s="29"/>
      <c r="K61" s="30" t="s">
        <v>1914</v>
      </c>
      <c r="M61" s="36"/>
      <c r="N61" s="547" t="s">
        <v>1915</v>
      </c>
      <c r="Q61" s="546" t="s">
        <v>1916</v>
      </c>
      <c r="R61" s="547" t="s">
        <v>1584</v>
      </c>
      <c r="S61" s="558"/>
      <c r="W61" s="1703" t="s">
        <v>1629</v>
      </c>
      <c r="X61" s="1704" t="s">
        <v>1917</v>
      </c>
      <c r="Y61" s="563" t="s">
        <v>1918</v>
      </c>
      <c r="Z61" s="563" t="s">
        <v>1686</v>
      </c>
      <c r="AA61" s="564" t="s">
        <v>1919</v>
      </c>
    </row>
    <row r="62" spans="1:27" ht="15" customHeight="1">
      <c r="A62" s="29"/>
      <c r="B62" s="30" t="s">
        <v>1764</v>
      </c>
      <c r="D62" s="29"/>
      <c r="E62" s="30" t="s">
        <v>1920</v>
      </c>
      <c r="G62" s="29"/>
      <c r="H62" s="30" t="s">
        <v>1822</v>
      </c>
      <c r="J62" s="29"/>
      <c r="K62" s="30" t="s">
        <v>1920</v>
      </c>
      <c r="M62" s="36"/>
      <c r="N62" s="551" t="s">
        <v>1771</v>
      </c>
      <c r="Q62" s="546" t="s">
        <v>1921</v>
      </c>
      <c r="R62" s="547" t="s">
        <v>1676</v>
      </c>
      <c r="S62" s="558"/>
      <c r="W62" s="1703"/>
      <c r="X62" s="1704"/>
      <c r="Y62" s="563" t="s">
        <v>1922</v>
      </c>
      <c r="Z62" s="563" t="s">
        <v>1686</v>
      </c>
      <c r="AA62" s="564" t="s">
        <v>1923</v>
      </c>
    </row>
    <row r="63" spans="1:27" ht="15" customHeight="1">
      <c r="A63" s="29"/>
      <c r="B63" s="30" t="s">
        <v>1725</v>
      </c>
      <c r="D63" s="29"/>
      <c r="E63" s="30" t="s">
        <v>1924</v>
      </c>
      <c r="G63" s="29"/>
      <c r="H63" s="30" t="s">
        <v>1925</v>
      </c>
      <c r="J63" s="29"/>
      <c r="K63" s="30" t="s">
        <v>1924</v>
      </c>
      <c r="M63" s="36"/>
      <c r="N63" s="547" t="s">
        <v>1926</v>
      </c>
      <c r="Q63" s="546" t="s">
        <v>1927</v>
      </c>
      <c r="R63" s="547" t="s">
        <v>1584</v>
      </c>
      <c r="S63" s="558"/>
      <c r="W63" s="1703"/>
      <c r="X63" s="1704"/>
      <c r="Y63" s="563" t="s">
        <v>1928</v>
      </c>
      <c r="Z63" s="563" t="s">
        <v>1686</v>
      </c>
      <c r="AA63" s="564" t="s">
        <v>1929</v>
      </c>
    </row>
    <row r="64" spans="1:27" ht="15" customHeight="1">
      <c r="A64" s="29"/>
      <c r="B64" s="30" t="s">
        <v>1731</v>
      </c>
      <c r="D64" s="29"/>
      <c r="E64" s="30" t="s">
        <v>1930</v>
      </c>
      <c r="G64" s="29"/>
      <c r="H64" s="146" t="s">
        <v>1931</v>
      </c>
      <c r="J64" s="29"/>
      <c r="K64" s="30" t="s">
        <v>1930</v>
      </c>
      <c r="M64" s="36"/>
      <c r="N64" s="547" t="s">
        <v>1932</v>
      </c>
      <c r="Q64" s="546" t="s">
        <v>1933</v>
      </c>
      <c r="R64" s="547" t="s">
        <v>1584</v>
      </c>
      <c r="S64" s="558"/>
      <c r="W64" s="1703"/>
      <c r="X64" s="1704"/>
      <c r="Y64" s="563" t="s">
        <v>1934</v>
      </c>
      <c r="Z64" s="563" t="s">
        <v>1686</v>
      </c>
      <c r="AA64" s="564" t="s">
        <v>1935</v>
      </c>
    </row>
    <row r="65" spans="1:27" ht="15" customHeight="1">
      <c r="A65" s="29"/>
      <c r="B65" s="30" t="s">
        <v>1780</v>
      </c>
      <c r="D65" s="29"/>
      <c r="E65" s="30" t="s">
        <v>1936</v>
      </c>
      <c r="G65" s="29"/>
      <c r="H65" s="146" t="s">
        <v>1937</v>
      </c>
      <c r="J65" s="29"/>
      <c r="K65" s="30" t="s">
        <v>1936</v>
      </c>
      <c r="M65" s="36"/>
      <c r="N65" s="547" t="s">
        <v>1938</v>
      </c>
      <c r="Q65" s="546" t="s">
        <v>1939</v>
      </c>
      <c r="R65" s="547" t="s">
        <v>1584</v>
      </c>
      <c r="S65" s="558"/>
      <c r="W65" s="1703"/>
      <c r="X65" s="1704"/>
      <c r="Y65" s="563" t="s">
        <v>1940</v>
      </c>
      <c r="Z65" s="563" t="s">
        <v>1686</v>
      </c>
      <c r="AA65" s="564" t="s">
        <v>1941</v>
      </c>
    </row>
    <row r="66" spans="1:27" ht="15" customHeight="1">
      <c r="A66" s="29"/>
      <c r="B66" s="30" t="s">
        <v>1737</v>
      </c>
      <c r="D66" s="29"/>
      <c r="E66" s="30" t="s">
        <v>1942</v>
      </c>
      <c r="G66" s="29"/>
      <c r="H66" s="146" t="s">
        <v>1943</v>
      </c>
      <c r="J66" s="29"/>
      <c r="K66" s="30" t="s">
        <v>1942</v>
      </c>
      <c r="M66" s="36"/>
      <c r="N66" s="547" t="s">
        <v>1944</v>
      </c>
      <c r="Q66" s="546" t="s">
        <v>1945</v>
      </c>
      <c r="R66" s="547" t="s">
        <v>1676</v>
      </c>
      <c r="S66" s="558"/>
      <c r="W66" s="1703"/>
      <c r="X66" s="1704"/>
      <c r="Y66" s="563" t="s">
        <v>1946</v>
      </c>
      <c r="Z66" s="563" t="s">
        <v>1686</v>
      </c>
      <c r="AA66" s="564" t="s">
        <v>1947</v>
      </c>
    </row>
    <row r="67" spans="1:27" ht="15" customHeight="1">
      <c r="A67" s="29"/>
      <c r="B67" s="30" t="s">
        <v>1792</v>
      </c>
      <c r="D67" s="29"/>
      <c r="E67" s="30" t="s">
        <v>1948</v>
      </c>
      <c r="G67" s="29"/>
      <c r="H67" s="146" t="s">
        <v>1827</v>
      </c>
      <c r="J67" s="29"/>
      <c r="K67" s="30" t="s">
        <v>1948</v>
      </c>
      <c r="M67" s="36"/>
      <c r="N67" s="547" t="s">
        <v>1949</v>
      </c>
      <c r="Q67" s="546" t="s">
        <v>1950</v>
      </c>
      <c r="R67" s="547" t="s">
        <v>1676</v>
      </c>
      <c r="S67" s="558"/>
      <c r="W67" s="1703"/>
      <c r="X67" s="1704"/>
      <c r="Y67" s="563" t="s">
        <v>1951</v>
      </c>
      <c r="Z67" s="563" t="s">
        <v>1686</v>
      </c>
      <c r="AA67" s="564" t="s">
        <v>1952</v>
      </c>
    </row>
    <row r="68" spans="1:27" ht="15" customHeight="1">
      <c r="A68" s="29"/>
      <c r="B68" s="547" t="s">
        <v>1770</v>
      </c>
      <c r="D68" s="29"/>
      <c r="E68" s="30" t="s">
        <v>1953</v>
      </c>
      <c r="G68" s="29"/>
      <c r="H68" s="146" t="s">
        <v>1954</v>
      </c>
      <c r="J68" s="29"/>
      <c r="K68" s="30" t="s">
        <v>1953</v>
      </c>
      <c r="M68" s="36"/>
      <c r="N68" s="547" t="s">
        <v>1955</v>
      </c>
      <c r="Q68" s="546" t="s">
        <v>1956</v>
      </c>
      <c r="R68" s="547" t="s">
        <v>1584</v>
      </c>
      <c r="S68" s="558"/>
      <c r="W68" s="1703"/>
      <c r="X68" s="1704"/>
      <c r="Y68" s="563" t="s">
        <v>1957</v>
      </c>
      <c r="Z68" s="563" t="s">
        <v>1686</v>
      </c>
      <c r="AA68" s="564" t="s">
        <v>1958</v>
      </c>
    </row>
    <row r="69" spans="1:27" ht="15" customHeight="1">
      <c r="A69" s="29"/>
      <c r="B69" s="30" t="s">
        <v>1775</v>
      </c>
      <c r="D69" s="29"/>
      <c r="E69" s="30" t="s">
        <v>1959</v>
      </c>
      <c r="G69" s="29"/>
      <c r="H69" s="146" t="s">
        <v>1960</v>
      </c>
      <c r="J69" s="29"/>
      <c r="K69" s="30" t="s">
        <v>1959</v>
      </c>
      <c r="M69" s="36"/>
      <c r="N69" s="547" t="s">
        <v>1961</v>
      </c>
      <c r="Q69" s="546" t="s">
        <v>1962</v>
      </c>
      <c r="R69" s="547" t="s">
        <v>1584</v>
      </c>
      <c r="S69" s="558"/>
      <c r="W69" s="1703"/>
      <c r="X69" s="1704"/>
      <c r="Y69" s="563" t="s">
        <v>1963</v>
      </c>
      <c r="Z69" s="563" t="s">
        <v>1686</v>
      </c>
      <c r="AA69" s="564" t="s">
        <v>1964</v>
      </c>
    </row>
    <row r="70" spans="1:27" ht="15.75" customHeight="1">
      <c r="A70" s="29"/>
      <c r="B70" s="547" t="s">
        <v>1781</v>
      </c>
      <c r="D70" s="29"/>
      <c r="E70" s="30" t="s">
        <v>1965</v>
      </c>
      <c r="G70" s="29"/>
      <c r="H70" s="146" t="s">
        <v>1832</v>
      </c>
      <c r="J70" s="29"/>
      <c r="K70" s="30" t="s">
        <v>1965</v>
      </c>
      <c r="M70" s="36"/>
      <c r="N70" s="547" t="s">
        <v>1966</v>
      </c>
      <c r="Q70" s="546" t="s">
        <v>1967</v>
      </c>
      <c r="R70" s="547" t="s">
        <v>1584</v>
      </c>
      <c r="S70" s="558"/>
      <c r="W70" s="1703"/>
      <c r="X70" s="1704"/>
      <c r="Y70" s="563" t="s">
        <v>1968</v>
      </c>
      <c r="Z70" s="563" t="s">
        <v>1686</v>
      </c>
      <c r="AA70" s="564" t="s">
        <v>1969</v>
      </c>
    </row>
    <row r="71" spans="1:27" ht="15.75" customHeight="1">
      <c r="A71" s="29"/>
      <c r="B71" s="547" t="s">
        <v>1786</v>
      </c>
      <c r="D71" s="29"/>
      <c r="E71" s="30" t="s">
        <v>1970</v>
      </c>
      <c r="G71" s="29"/>
      <c r="H71" s="146" t="s">
        <v>1843</v>
      </c>
      <c r="J71" s="29"/>
      <c r="K71" s="30" t="s">
        <v>1970</v>
      </c>
      <c r="M71" s="36"/>
      <c r="N71" s="547" t="s">
        <v>1971</v>
      </c>
      <c r="Q71" s="546" t="s">
        <v>1972</v>
      </c>
      <c r="R71" s="547" t="s">
        <v>1676</v>
      </c>
      <c r="S71" s="558"/>
      <c r="W71" s="1703"/>
      <c r="X71" s="1704"/>
      <c r="Y71" s="563" t="s">
        <v>1973</v>
      </c>
      <c r="Z71" s="563" t="s">
        <v>1686</v>
      </c>
      <c r="AA71" s="564" t="s">
        <v>1974</v>
      </c>
    </row>
    <row r="72" spans="1:27" ht="15" customHeight="1">
      <c r="A72" s="29"/>
      <c r="B72" s="30" t="s">
        <v>1793</v>
      </c>
      <c r="D72" s="29"/>
      <c r="E72" s="30" t="s">
        <v>1975</v>
      </c>
      <c r="G72" s="29"/>
      <c r="H72" s="146" t="s">
        <v>1853</v>
      </c>
      <c r="J72" s="29"/>
      <c r="K72" s="30" t="s">
        <v>1975</v>
      </c>
      <c r="M72" s="36"/>
      <c r="N72" s="551" t="s">
        <v>1848</v>
      </c>
      <c r="Q72" s="546" t="s">
        <v>1976</v>
      </c>
      <c r="R72" s="547" t="s">
        <v>1676</v>
      </c>
      <c r="S72" s="558"/>
      <c r="W72" s="1703"/>
      <c r="X72" s="1704"/>
      <c r="Y72" s="563" t="s">
        <v>1977</v>
      </c>
      <c r="Z72" s="563" t="s">
        <v>1686</v>
      </c>
      <c r="AA72" s="564" t="s">
        <v>1978</v>
      </c>
    </row>
    <row r="73" spans="1:27" ht="15" customHeight="1">
      <c r="A73" s="29"/>
      <c r="B73" s="547" t="s">
        <v>1798</v>
      </c>
      <c r="D73" s="29"/>
      <c r="E73" s="30" t="s">
        <v>1979</v>
      </c>
      <c r="G73" s="29"/>
      <c r="H73" s="146" t="s">
        <v>1980</v>
      </c>
      <c r="J73" s="29"/>
      <c r="K73" s="30" t="s">
        <v>1979</v>
      </c>
      <c r="M73" s="36"/>
      <c r="N73" s="547" t="s">
        <v>1981</v>
      </c>
      <c r="Q73" s="546" t="s">
        <v>1982</v>
      </c>
      <c r="R73" s="547" t="s">
        <v>1676</v>
      </c>
      <c r="S73" s="558"/>
      <c r="W73" s="1703"/>
      <c r="X73" s="1704"/>
      <c r="Y73" s="563" t="s">
        <v>1983</v>
      </c>
      <c r="Z73" s="563" t="s">
        <v>1686</v>
      </c>
      <c r="AA73" s="564" t="s">
        <v>1984</v>
      </c>
    </row>
    <row r="74" spans="1:27" ht="15" customHeight="1">
      <c r="A74" s="29"/>
      <c r="B74" s="30" t="s">
        <v>1804</v>
      </c>
      <c r="D74" s="29"/>
      <c r="E74" s="30" t="s">
        <v>1985</v>
      </c>
      <c r="G74" s="29"/>
      <c r="H74" s="146" t="s">
        <v>1986</v>
      </c>
      <c r="J74" s="29"/>
      <c r="K74" s="30" t="s">
        <v>1985</v>
      </c>
      <c r="M74" s="36"/>
      <c r="N74" s="547" t="s">
        <v>1987</v>
      </c>
      <c r="Q74" s="546" t="s">
        <v>1988</v>
      </c>
      <c r="R74" s="547" t="s">
        <v>1676</v>
      </c>
      <c r="S74" s="558"/>
      <c r="W74" s="1703" t="s">
        <v>1638</v>
      </c>
      <c r="X74" s="1704" t="s">
        <v>1989</v>
      </c>
      <c r="Y74" s="563" t="s">
        <v>1990</v>
      </c>
      <c r="Z74" s="563" t="s">
        <v>1686</v>
      </c>
      <c r="AA74" s="564" t="s">
        <v>1991</v>
      </c>
    </row>
    <row r="75" spans="1:27" ht="15.75" customHeight="1">
      <c r="A75" s="29"/>
      <c r="B75" s="547" t="s">
        <v>1810</v>
      </c>
      <c r="D75" s="29"/>
      <c r="E75" s="30" t="s">
        <v>1992</v>
      </c>
      <c r="G75" s="29"/>
      <c r="H75" s="146" t="s">
        <v>1993</v>
      </c>
      <c r="J75" s="29"/>
      <c r="K75" s="30" t="s">
        <v>1992</v>
      </c>
      <c r="M75" s="36"/>
      <c r="N75" s="547" t="s">
        <v>1994</v>
      </c>
      <c r="Q75" s="546" t="s">
        <v>1995</v>
      </c>
      <c r="R75" s="547" t="s">
        <v>1676</v>
      </c>
      <c r="S75" s="558"/>
      <c r="W75" s="1703"/>
      <c r="X75" s="1704"/>
      <c r="Y75" s="563" t="s">
        <v>1996</v>
      </c>
      <c r="Z75" s="563" t="s">
        <v>1686</v>
      </c>
      <c r="AA75" s="564" t="s">
        <v>1997</v>
      </c>
    </row>
    <row r="76" spans="1:27" ht="15" customHeight="1">
      <c r="A76" s="29"/>
      <c r="B76" s="30" t="s">
        <v>1815</v>
      </c>
      <c r="D76" s="29"/>
      <c r="E76" s="30" t="s">
        <v>1998</v>
      </c>
      <c r="G76" s="29"/>
      <c r="H76" s="146" t="s">
        <v>1868</v>
      </c>
      <c r="J76" s="29"/>
      <c r="K76" s="30" t="s">
        <v>1998</v>
      </c>
      <c r="M76" s="36"/>
      <c r="N76" s="547" t="s">
        <v>1999</v>
      </c>
      <c r="Q76" s="546" t="s">
        <v>2000</v>
      </c>
      <c r="R76" s="547" t="s">
        <v>1676</v>
      </c>
      <c r="S76" s="558"/>
      <c r="W76" s="1703"/>
      <c r="X76" s="1704"/>
      <c r="Y76" s="563" t="s">
        <v>2001</v>
      </c>
      <c r="Z76" s="563" t="s">
        <v>1686</v>
      </c>
      <c r="AA76" s="564" t="s">
        <v>2002</v>
      </c>
    </row>
    <row r="77" spans="1:27">
      <c r="A77" s="29"/>
      <c r="B77" s="30" t="s">
        <v>1742</v>
      </c>
      <c r="D77" s="29"/>
      <c r="E77" s="30" t="s">
        <v>2003</v>
      </c>
      <c r="G77" s="29"/>
      <c r="H77" s="146" t="s">
        <v>1874</v>
      </c>
      <c r="J77" s="29"/>
      <c r="K77" s="30" t="s">
        <v>2003</v>
      </c>
      <c r="M77" s="36"/>
      <c r="N77" s="547" t="s">
        <v>2004</v>
      </c>
      <c r="Q77" s="546" t="s">
        <v>2005</v>
      </c>
      <c r="R77" s="547" t="s">
        <v>1676</v>
      </c>
      <c r="S77" s="558"/>
      <c r="W77" s="1703"/>
      <c r="X77" s="1704"/>
      <c r="Y77" s="563" t="s">
        <v>2006</v>
      </c>
      <c r="Z77" s="563" t="s">
        <v>1686</v>
      </c>
      <c r="AA77" s="564" t="s">
        <v>2007</v>
      </c>
    </row>
    <row r="78" spans="1:27" ht="15" customHeight="1">
      <c r="A78" s="29"/>
      <c r="B78" s="30" t="s">
        <v>1803</v>
      </c>
      <c r="D78" s="29"/>
      <c r="E78" s="30" t="s">
        <v>2008</v>
      </c>
      <c r="G78" s="147"/>
      <c r="H78" s="146" t="s">
        <v>1880</v>
      </c>
      <c r="J78" s="29"/>
      <c r="K78" s="30" t="s">
        <v>2008</v>
      </c>
      <c r="M78" s="36"/>
      <c r="N78" s="547" t="s">
        <v>2009</v>
      </c>
      <c r="Q78" s="546" t="s">
        <v>2010</v>
      </c>
      <c r="R78" s="547" t="s">
        <v>1584</v>
      </c>
      <c r="S78" s="558"/>
      <c r="W78" s="1703"/>
      <c r="X78" s="1704"/>
      <c r="Y78" s="563" t="s">
        <v>2011</v>
      </c>
      <c r="Z78" s="563" t="s">
        <v>1686</v>
      </c>
      <c r="AA78" s="564" t="s">
        <v>2012</v>
      </c>
    </row>
    <row r="79" spans="1:27" ht="15.75" customHeight="1">
      <c r="A79" s="29"/>
      <c r="B79" s="30" t="s">
        <v>1809</v>
      </c>
      <c r="D79" s="29"/>
      <c r="E79" s="30" t="s">
        <v>2013</v>
      </c>
      <c r="G79" s="148"/>
      <c r="H79" s="146" t="s">
        <v>2014</v>
      </c>
      <c r="J79" s="29"/>
      <c r="K79" s="30" t="s">
        <v>2013</v>
      </c>
      <c r="M79" s="36"/>
      <c r="N79" s="547" t="s">
        <v>2015</v>
      </c>
      <c r="Q79" s="546" t="s">
        <v>1534</v>
      </c>
      <c r="R79" s="547" t="s">
        <v>1668</v>
      </c>
      <c r="S79" s="558"/>
      <c r="W79" s="1703"/>
      <c r="X79" s="1704"/>
      <c r="Y79" s="563" t="s">
        <v>2016</v>
      </c>
      <c r="Z79" s="563" t="s">
        <v>1686</v>
      </c>
      <c r="AA79" s="564" t="s">
        <v>2017</v>
      </c>
    </row>
    <row r="80" spans="1:27" ht="15" customHeight="1">
      <c r="A80" s="29"/>
      <c r="B80" s="547" t="s">
        <v>1821</v>
      </c>
      <c r="D80" s="29"/>
      <c r="E80" s="30" t="s">
        <v>2018</v>
      </c>
      <c r="G80" s="29"/>
      <c r="H80" s="146" t="s">
        <v>2019</v>
      </c>
      <c r="J80" s="29"/>
      <c r="K80" s="30" t="s">
        <v>2018</v>
      </c>
      <c r="M80" s="36"/>
      <c r="N80" s="547" t="s">
        <v>2020</v>
      </c>
      <c r="Q80" s="546" t="s">
        <v>1547</v>
      </c>
      <c r="R80" s="547" t="s">
        <v>1668</v>
      </c>
      <c r="S80" s="558"/>
      <c r="W80" s="1703"/>
      <c r="X80" s="1704"/>
      <c r="Y80" s="563" t="s">
        <v>2021</v>
      </c>
      <c r="Z80" s="563" t="s">
        <v>1686</v>
      </c>
      <c r="AA80" s="564" t="s">
        <v>2022</v>
      </c>
    </row>
    <row r="81" spans="1:27" ht="15" customHeight="1">
      <c r="A81" s="29"/>
      <c r="B81" s="30" t="s">
        <v>1826</v>
      </c>
      <c r="D81" s="29"/>
      <c r="E81" s="30" t="s">
        <v>2023</v>
      </c>
      <c r="G81" s="29"/>
      <c r="H81" s="146" t="s">
        <v>1885</v>
      </c>
      <c r="J81" s="29"/>
      <c r="K81" s="30" t="s">
        <v>2023</v>
      </c>
      <c r="M81" s="36"/>
      <c r="N81" s="547" t="s">
        <v>2024</v>
      </c>
      <c r="Q81" s="546" t="s">
        <v>1558</v>
      </c>
      <c r="R81" s="547" t="s">
        <v>1631</v>
      </c>
      <c r="S81" s="558"/>
      <c r="W81" s="1703"/>
      <c r="X81" s="1704"/>
      <c r="Y81" s="563" t="s">
        <v>2025</v>
      </c>
      <c r="Z81" s="563" t="s">
        <v>1686</v>
      </c>
      <c r="AA81" s="564" t="s">
        <v>2026</v>
      </c>
    </row>
    <row r="82" spans="1:27" ht="15" customHeight="1">
      <c r="A82" s="29"/>
      <c r="B82" s="30" t="s">
        <v>1831</v>
      </c>
      <c r="D82" s="29"/>
      <c r="E82" s="30" t="s">
        <v>2027</v>
      </c>
      <c r="G82" s="29"/>
      <c r="H82" s="146" t="s">
        <v>2028</v>
      </c>
      <c r="J82" s="29"/>
      <c r="K82" s="30" t="s">
        <v>2027</v>
      </c>
      <c r="M82" s="36"/>
      <c r="N82" s="547" t="s">
        <v>2029</v>
      </c>
      <c r="Q82" s="546" t="s">
        <v>1568</v>
      </c>
      <c r="R82" s="547" t="s">
        <v>1640</v>
      </c>
      <c r="S82" s="558"/>
      <c r="W82" s="1703"/>
      <c r="X82" s="1704"/>
      <c r="Y82" s="563" t="s">
        <v>2030</v>
      </c>
      <c r="Z82" s="563" t="s">
        <v>1686</v>
      </c>
      <c r="AA82" s="564" t="s">
        <v>2031</v>
      </c>
    </row>
    <row r="83" spans="1:27" ht="15" customHeight="1">
      <c r="A83" s="29"/>
      <c r="B83" s="30" t="s">
        <v>1837</v>
      </c>
      <c r="D83" s="29"/>
      <c r="E83" s="30" t="s">
        <v>2032</v>
      </c>
      <c r="G83" s="29"/>
      <c r="H83" s="146" t="s">
        <v>1890</v>
      </c>
      <c r="J83" s="29"/>
      <c r="K83" s="30" t="s">
        <v>2032</v>
      </c>
      <c r="M83" s="36"/>
      <c r="N83" s="547" t="s">
        <v>2033</v>
      </c>
      <c r="Q83" s="546" t="s">
        <v>1595</v>
      </c>
      <c r="R83" s="547" t="s">
        <v>1640</v>
      </c>
      <c r="S83" s="558"/>
      <c r="W83" s="1703"/>
      <c r="X83" s="1704"/>
      <c r="Y83" s="563" t="s">
        <v>2034</v>
      </c>
      <c r="Z83" s="563" t="s">
        <v>1686</v>
      </c>
      <c r="AA83" s="564" t="s">
        <v>2035</v>
      </c>
    </row>
    <row r="84" spans="1:27" ht="15" customHeight="1">
      <c r="A84" s="29"/>
      <c r="B84" s="30" t="s">
        <v>1842</v>
      </c>
      <c r="D84" s="29"/>
      <c r="E84" s="30" t="s">
        <v>2036</v>
      </c>
      <c r="G84" s="29"/>
      <c r="H84" s="30" t="s">
        <v>2037</v>
      </c>
      <c r="J84" s="29"/>
      <c r="K84" s="30" t="s">
        <v>2036</v>
      </c>
      <c r="M84" s="36"/>
      <c r="N84" s="547" t="s">
        <v>2038</v>
      </c>
      <c r="Q84" s="570" t="s">
        <v>1624</v>
      </c>
      <c r="R84" s="571" t="s">
        <v>1640</v>
      </c>
      <c r="S84" s="558"/>
      <c r="W84" s="1703"/>
      <c r="X84" s="1704"/>
      <c r="Y84" s="563" t="s">
        <v>2039</v>
      </c>
      <c r="Z84" s="563" t="s">
        <v>1686</v>
      </c>
      <c r="AA84" s="564" t="s">
        <v>2040</v>
      </c>
    </row>
    <row r="85" spans="1:27" ht="15" customHeight="1">
      <c r="A85" s="29"/>
      <c r="B85" s="30" t="s">
        <v>1847</v>
      </c>
      <c r="D85" s="29"/>
      <c r="E85" s="30" t="s">
        <v>2041</v>
      </c>
      <c r="G85" s="29"/>
      <c r="H85" s="30" t="s">
        <v>2042</v>
      </c>
      <c r="J85" s="29"/>
      <c r="K85" s="30" t="s">
        <v>2041</v>
      </c>
      <c r="M85" s="36"/>
      <c r="N85" s="547" t="s">
        <v>2043</v>
      </c>
      <c r="Q85" s="546" t="s">
        <v>1636</v>
      </c>
      <c r="R85" s="547" t="s">
        <v>1631</v>
      </c>
      <c r="S85" s="558"/>
      <c r="W85" s="1703"/>
      <c r="X85" s="1704"/>
      <c r="Y85" s="563" t="s">
        <v>2044</v>
      </c>
      <c r="Z85" s="563" t="s">
        <v>1686</v>
      </c>
      <c r="AA85" s="564" t="s">
        <v>2045</v>
      </c>
    </row>
    <row r="86" spans="1:27" ht="15" customHeight="1">
      <c r="A86" s="29"/>
      <c r="B86" s="30" t="s">
        <v>1748</v>
      </c>
      <c r="D86" s="29"/>
      <c r="E86" s="30" t="s">
        <v>2046</v>
      </c>
      <c r="G86" s="29"/>
      <c r="H86" s="30" t="s">
        <v>2047</v>
      </c>
      <c r="J86" s="29"/>
      <c r="K86" s="30" t="s">
        <v>2046</v>
      </c>
      <c r="M86" s="36"/>
      <c r="N86" s="547" t="s">
        <v>2048</v>
      </c>
      <c r="Q86" s="546" t="s">
        <v>1696</v>
      </c>
      <c r="R86" s="547" t="s">
        <v>1631</v>
      </c>
      <c r="S86" s="558"/>
      <c r="W86" s="1703"/>
      <c r="X86" s="1704"/>
      <c r="Y86" s="563" t="s">
        <v>2049</v>
      </c>
      <c r="Z86" s="563" t="s">
        <v>1686</v>
      </c>
      <c r="AA86" s="564" t="s">
        <v>2050</v>
      </c>
    </row>
    <row r="87" spans="1:27" ht="15" customHeight="1">
      <c r="A87" s="29"/>
      <c r="B87" s="30" t="s">
        <v>1820</v>
      </c>
      <c r="D87" s="29"/>
      <c r="E87" s="30" t="s">
        <v>2051</v>
      </c>
      <c r="G87" s="29"/>
      <c r="H87" s="30" t="s">
        <v>1895</v>
      </c>
      <c r="J87" s="29"/>
      <c r="K87" s="30" t="s">
        <v>2051</v>
      </c>
      <c r="M87" s="36"/>
      <c r="N87" s="547" t="s">
        <v>2052</v>
      </c>
      <c r="Q87" s="546" t="s">
        <v>1746</v>
      </c>
      <c r="R87" s="547" t="s">
        <v>1631</v>
      </c>
      <c r="S87" s="558"/>
      <c r="W87" s="1703" t="s">
        <v>1648</v>
      </c>
      <c r="X87" s="1704" t="s">
        <v>1649</v>
      </c>
      <c r="Y87" s="563" t="s">
        <v>2053</v>
      </c>
      <c r="Z87" s="563" t="s">
        <v>1686</v>
      </c>
      <c r="AA87" s="564" t="s">
        <v>2054</v>
      </c>
    </row>
    <row r="88" spans="1:27" ht="15" customHeight="1">
      <c r="A88" s="29"/>
      <c r="B88" s="30" t="s">
        <v>1754</v>
      </c>
      <c r="D88" s="29"/>
      <c r="E88" s="30" t="s">
        <v>2055</v>
      </c>
      <c r="G88" s="29"/>
      <c r="H88" s="30" t="s">
        <v>2056</v>
      </c>
      <c r="J88" s="29"/>
      <c r="K88" s="30" t="s">
        <v>2055</v>
      </c>
      <c r="M88" s="36"/>
      <c r="N88" s="547" t="s">
        <v>2057</v>
      </c>
      <c r="Q88" s="546" t="s">
        <v>1758</v>
      </c>
      <c r="R88" s="547" t="s">
        <v>1631</v>
      </c>
      <c r="S88" s="558"/>
      <c r="W88" s="1703"/>
      <c r="X88" s="1704"/>
      <c r="Y88" s="563" t="s">
        <v>2058</v>
      </c>
      <c r="Z88" s="563" t="s">
        <v>1686</v>
      </c>
      <c r="AA88" s="564" t="s">
        <v>2059</v>
      </c>
    </row>
    <row r="89" spans="1:27" ht="15" customHeight="1">
      <c r="A89" s="29"/>
      <c r="B89" s="30" t="s">
        <v>1760</v>
      </c>
      <c r="D89" s="29"/>
      <c r="E89" s="30" t="s">
        <v>2060</v>
      </c>
      <c r="G89" s="29"/>
      <c r="H89" s="30" t="s">
        <v>2061</v>
      </c>
      <c r="J89" s="29"/>
      <c r="K89" s="30" t="s">
        <v>2060</v>
      </c>
      <c r="M89" s="36"/>
      <c r="N89" s="547" t="s">
        <v>2062</v>
      </c>
      <c r="Q89" s="570" t="s">
        <v>1764</v>
      </c>
      <c r="R89" s="571" t="s">
        <v>1631</v>
      </c>
      <c r="S89" s="558"/>
      <c r="W89" s="1703"/>
      <c r="X89" s="1704"/>
      <c r="Y89" s="563" t="s">
        <v>2063</v>
      </c>
      <c r="Z89" s="563" t="s">
        <v>1686</v>
      </c>
      <c r="AA89" s="564" t="s">
        <v>2064</v>
      </c>
    </row>
    <row r="90" spans="1:27" ht="15" customHeight="1">
      <c r="A90" s="29"/>
      <c r="B90" s="30" t="s">
        <v>1836</v>
      </c>
      <c r="D90" s="29"/>
      <c r="E90" s="30" t="s">
        <v>2065</v>
      </c>
      <c r="G90" s="29"/>
      <c r="H90" s="30" t="s">
        <v>2066</v>
      </c>
      <c r="J90" s="29"/>
      <c r="K90" s="30" t="s">
        <v>2065</v>
      </c>
      <c r="M90" s="36"/>
      <c r="N90" s="547" t="s">
        <v>2067</v>
      </c>
      <c r="Q90" s="546" t="s">
        <v>1780</v>
      </c>
      <c r="R90" s="547" t="s">
        <v>1631</v>
      </c>
      <c r="S90" s="558"/>
      <c r="W90" s="1703"/>
      <c r="X90" s="1704"/>
      <c r="Y90" s="563" t="s">
        <v>2068</v>
      </c>
      <c r="Z90" s="563" t="s">
        <v>1686</v>
      </c>
      <c r="AA90" s="564" t="s">
        <v>2069</v>
      </c>
    </row>
    <row r="91" spans="1:27" ht="15" customHeight="1">
      <c r="A91" s="29"/>
      <c r="B91" s="547" t="s">
        <v>1852</v>
      </c>
      <c r="D91" s="29"/>
      <c r="E91" s="30" t="s">
        <v>2070</v>
      </c>
      <c r="G91" s="29"/>
      <c r="H91" s="30" t="s">
        <v>2071</v>
      </c>
      <c r="J91" s="29"/>
      <c r="K91" s="30" t="s">
        <v>2070</v>
      </c>
      <c r="M91" s="36"/>
      <c r="N91" s="547" t="s">
        <v>2072</v>
      </c>
      <c r="Q91" s="546" t="s">
        <v>1792</v>
      </c>
      <c r="R91" s="547" t="s">
        <v>1640</v>
      </c>
      <c r="S91" s="558"/>
      <c r="W91" s="1703"/>
      <c r="X91" s="1704"/>
      <c r="Y91" s="563" t="s">
        <v>2073</v>
      </c>
      <c r="Z91" s="563" t="s">
        <v>1686</v>
      </c>
      <c r="AA91" s="564" t="s">
        <v>2074</v>
      </c>
    </row>
    <row r="92" spans="1:27" ht="15" customHeight="1">
      <c r="A92" s="29"/>
      <c r="B92" s="30" t="s">
        <v>1858</v>
      </c>
      <c r="D92" s="29"/>
      <c r="E92" s="30" t="s">
        <v>2075</v>
      </c>
      <c r="G92" s="29"/>
      <c r="H92" s="30" t="s">
        <v>2076</v>
      </c>
      <c r="J92" s="29"/>
      <c r="K92" s="30" t="s">
        <v>2075</v>
      </c>
      <c r="M92" s="36"/>
      <c r="N92" s="547" t="s">
        <v>2077</v>
      </c>
      <c r="Q92" s="546" t="s">
        <v>1803</v>
      </c>
      <c r="R92" s="547" t="s">
        <v>1640</v>
      </c>
      <c r="S92" s="558"/>
      <c r="W92" s="1703"/>
      <c r="X92" s="1704"/>
      <c r="Y92" s="563" t="s">
        <v>2078</v>
      </c>
      <c r="Z92" s="563" t="s">
        <v>1686</v>
      </c>
      <c r="AA92" s="564" t="s">
        <v>2079</v>
      </c>
    </row>
    <row r="93" spans="1:27" ht="15" customHeight="1">
      <c r="A93" s="29"/>
      <c r="B93" s="30" t="s">
        <v>1863</v>
      </c>
      <c r="D93" s="29"/>
      <c r="E93" s="30" t="s">
        <v>2080</v>
      </c>
      <c r="G93" s="29"/>
      <c r="H93" s="30" t="s">
        <v>2081</v>
      </c>
      <c r="J93" s="29"/>
      <c r="K93" s="30" t="s">
        <v>2080</v>
      </c>
      <c r="M93" s="36"/>
      <c r="N93" s="547" t="s">
        <v>2082</v>
      </c>
      <c r="Q93" s="546" t="s">
        <v>1809</v>
      </c>
      <c r="R93" s="547" t="s">
        <v>1640</v>
      </c>
      <c r="S93" s="558"/>
      <c r="W93" s="1703"/>
      <c r="X93" s="1704"/>
      <c r="Y93" s="563" t="s">
        <v>2083</v>
      </c>
      <c r="Z93" s="563" t="s">
        <v>1686</v>
      </c>
      <c r="AA93" s="564" t="s">
        <v>2084</v>
      </c>
    </row>
    <row r="94" spans="1:27" ht="15" customHeight="1">
      <c r="A94" s="29"/>
      <c r="B94" s="547" t="s">
        <v>1867</v>
      </c>
      <c r="D94" s="29"/>
      <c r="E94" s="30" t="s">
        <v>2085</v>
      </c>
      <c r="G94" s="29"/>
      <c r="H94" s="30" t="s">
        <v>2086</v>
      </c>
      <c r="J94" s="29"/>
      <c r="K94" s="30" t="s">
        <v>2085</v>
      </c>
      <c r="M94" s="36"/>
      <c r="N94" s="547" t="s">
        <v>2087</v>
      </c>
      <c r="Q94" s="546" t="s">
        <v>1820</v>
      </c>
      <c r="R94" s="547" t="s">
        <v>1640</v>
      </c>
      <c r="S94" s="558"/>
      <c r="W94" s="1703"/>
      <c r="X94" s="1704"/>
      <c r="Y94" s="563" t="s">
        <v>2088</v>
      </c>
      <c r="Z94" s="563" t="s">
        <v>1686</v>
      </c>
      <c r="AA94" s="564" t="s">
        <v>2089</v>
      </c>
    </row>
    <row r="95" spans="1:27" ht="15" customHeight="1">
      <c r="A95" s="29"/>
      <c r="B95" s="30" t="s">
        <v>1873</v>
      </c>
      <c r="D95" s="29"/>
      <c r="E95" s="30" t="s">
        <v>2090</v>
      </c>
      <c r="G95" s="29"/>
      <c r="H95" s="30" t="s">
        <v>2091</v>
      </c>
      <c r="J95" s="29"/>
      <c r="K95" s="30" t="s">
        <v>2090</v>
      </c>
      <c r="M95" s="36"/>
      <c r="N95" s="547" t="s">
        <v>2092</v>
      </c>
      <c r="Q95" s="546" t="s">
        <v>1836</v>
      </c>
      <c r="R95" s="547" t="s">
        <v>1640</v>
      </c>
      <c r="S95" s="558"/>
      <c r="W95" s="1703"/>
      <c r="X95" s="1704"/>
      <c r="Y95" s="563" t="s">
        <v>2093</v>
      </c>
      <c r="Z95" s="563" t="s">
        <v>1686</v>
      </c>
      <c r="AA95" s="564" t="s">
        <v>2094</v>
      </c>
    </row>
    <row r="96" spans="1:27" ht="15" customHeight="1">
      <c r="A96" s="29"/>
      <c r="B96" s="30" t="s">
        <v>1879</v>
      </c>
      <c r="D96" s="29"/>
      <c r="E96" s="30" t="s">
        <v>2095</v>
      </c>
      <c r="G96" s="29"/>
      <c r="H96" s="30" t="s">
        <v>2096</v>
      </c>
      <c r="J96" s="29"/>
      <c r="K96" s="30" t="s">
        <v>2095</v>
      </c>
      <c r="M96" s="36"/>
      <c r="N96" s="547" t="s">
        <v>2097</v>
      </c>
      <c r="Q96" s="546" t="s">
        <v>1841</v>
      </c>
      <c r="R96" s="547" t="s">
        <v>1640</v>
      </c>
      <c r="S96" s="558"/>
      <c r="W96" s="1703"/>
      <c r="X96" s="1704"/>
      <c r="Y96" s="563" t="s">
        <v>2098</v>
      </c>
      <c r="Z96" s="563" t="s">
        <v>1686</v>
      </c>
      <c r="AA96" s="564" t="s">
        <v>2099</v>
      </c>
    </row>
    <row r="97" spans="1:27" ht="15" customHeight="1">
      <c r="A97" s="29"/>
      <c r="B97" s="547" t="s">
        <v>1884</v>
      </c>
      <c r="D97" s="29"/>
      <c r="E97" s="30" t="s">
        <v>2100</v>
      </c>
      <c r="G97" s="29"/>
      <c r="H97" s="30" t="s">
        <v>1900</v>
      </c>
      <c r="J97" s="29"/>
      <c r="K97" s="30" t="s">
        <v>2100</v>
      </c>
      <c r="M97" s="36"/>
      <c r="N97" s="547" t="s">
        <v>2101</v>
      </c>
      <c r="Q97" s="546" t="s">
        <v>1857</v>
      </c>
      <c r="R97" s="547" t="s">
        <v>1640</v>
      </c>
      <c r="S97" s="558"/>
      <c r="W97" s="1703"/>
      <c r="X97" s="1704"/>
      <c r="Y97" s="563" t="s">
        <v>2102</v>
      </c>
      <c r="Z97" s="563" t="s">
        <v>1686</v>
      </c>
      <c r="AA97" s="564" t="s">
        <v>2103</v>
      </c>
    </row>
    <row r="98" spans="1:27" ht="15" customHeight="1">
      <c r="A98" s="29"/>
      <c r="B98" s="30" t="s">
        <v>1841</v>
      </c>
      <c r="D98" s="29"/>
      <c r="E98" s="30" t="s">
        <v>2104</v>
      </c>
      <c r="G98" s="29"/>
      <c r="H98" s="30" t="s">
        <v>1905</v>
      </c>
      <c r="J98" s="29"/>
      <c r="K98" s="30" t="s">
        <v>2104</v>
      </c>
      <c r="M98" s="36"/>
      <c r="N98" s="547" t="s">
        <v>2105</v>
      </c>
      <c r="Q98" s="570" t="s">
        <v>1862</v>
      </c>
      <c r="R98" s="571" t="s">
        <v>1640</v>
      </c>
      <c r="S98" s="558"/>
      <c r="W98" s="1703"/>
      <c r="X98" s="1704"/>
      <c r="Y98" s="563" t="s">
        <v>2106</v>
      </c>
      <c r="Z98" s="563" t="s">
        <v>1686</v>
      </c>
      <c r="AA98" s="564" t="s">
        <v>2107</v>
      </c>
    </row>
    <row r="99" spans="1:27">
      <c r="A99" s="29"/>
      <c r="B99" s="30" t="s">
        <v>1889</v>
      </c>
      <c r="D99" s="29"/>
      <c r="E99" s="30" t="s">
        <v>2108</v>
      </c>
      <c r="G99" s="29"/>
      <c r="H99" s="30" t="s">
        <v>1916</v>
      </c>
      <c r="J99" s="29"/>
      <c r="K99" s="30" t="s">
        <v>2108</v>
      </c>
      <c r="M99" s="36"/>
      <c r="N99" s="547" t="s">
        <v>2109</v>
      </c>
      <c r="Q99" s="546" t="s">
        <v>1872</v>
      </c>
      <c r="R99" s="547" t="s">
        <v>1640</v>
      </c>
      <c r="S99" s="558"/>
      <c r="W99" s="1703"/>
      <c r="X99" s="1704"/>
      <c r="Y99" s="563" t="s">
        <v>2110</v>
      </c>
      <c r="Z99" s="563" t="s">
        <v>1686</v>
      </c>
      <c r="AA99" s="564" t="s">
        <v>2111</v>
      </c>
    </row>
    <row r="100" spans="1:27">
      <c r="A100" s="29"/>
      <c r="B100" s="30" t="s">
        <v>1894</v>
      </c>
      <c r="D100" s="29"/>
      <c r="E100" s="30" t="s">
        <v>2112</v>
      </c>
      <c r="G100" s="29"/>
      <c r="H100" s="30" t="s">
        <v>2113</v>
      </c>
      <c r="J100" s="29"/>
      <c r="K100" s="30" t="s">
        <v>2112</v>
      </c>
      <c r="M100" s="36"/>
      <c r="N100" s="547" t="s">
        <v>2114</v>
      </c>
      <c r="Q100" s="546" t="s">
        <v>1878</v>
      </c>
      <c r="R100" s="547" t="s">
        <v>1640</v>
      </c>
      <c r="S100" s="558"/>
      <c r="W100" s="1703"/>
      <c r="X100" s="1704"/>
      <c r="Y100" s="563" t="s">
        <v>2115</v>
      </c>
      <c r="Z100" s="563" t="s">
        <v>1686</v>
      </c>
      <c r="AA100" s="564" t="s">
        <v>2116</v>
      </c>
    </row>
    <row r="101" spans="1:27">
      <c r="A101" s="29"/>
      <c r="B101" s="30" t="s">
        <v>1766</v>
      </c>
      <c r="D101" s="29"/>
      <c r="E101" s="30" t="s">
        <v>2117</v>
      </c>
      <c r="G101" s="29"/>
      <c r="H101" s="30" t="s">
        <v>2118</v>
      </c>
      <c r="J101" s="29"/>
      <c r="K101" s="30" t="s">
        <v>2117</v>
      </c>
      <c r="M101" s="36"/>
      <c r="N101" s="547" t="s">
        <v>2119</v>
      </c>
      <c r="Q101" s="546" t="s">
        <v>1909</v>
      </c>
      <c r="R101" s="547" t="s">
        <v>1631</v>
      </c>
      <c r="S101" s="558"/>
      <c r="W101" s="1703"/>
      <c r="X101" s="1704"/>
      <c r="Y101" s="563" t="s">
        <v>2120</v>
      </c>
      <c r="Z101" s="563" t="s">
        <v>1686</v>
      </c>
      <c r="AA101" s="564" t="s">
        <v>2121</v>
      </c>
    </row>
    <row r="102" spans="1:27">
      <c r="A102" s="29"/>
      <c r="B102" s="30" t="s">
        <v>1776</v>
      </c>
      <c r="D102" s="29"/>
      <c r="E102" s="30" t="s">
        <v>2122</v>
      </c>
      <c r="G102" s="29"/>
      <c r="H102" s="30" t="s">
        <v>1921</v>
      </c>
      <c r="J102" s="29"/>
      <c r="K102" s="30" t="s">
        <v>2122</v>
      </c>
      <c r="M102" s="36"/>
      <c r="N102" s="547" t="s">
        <v>2123</v>
      </c>
      <c r="Q102" s="546" t="s">
        <v>1925</v>
      </c>
      <c r="R102" s="547" t="s">
        <v>1631</v>
      </c>
      <c r="S102" s="558"/>
      <c r="W102" s="1703"/>
      <c r="X102" s="1704"/>
      <c r="Y102" s="563" t="s">
        <v>2124</v>
      </c>
      <c r="Z102" s="563" t="s">
        <v>1686</v>
      </c>
      <c r="AA102" s="564" t="s">
        <v>2125</v>
      </c>
    </row>
    <row r="103" spans="1:27">
      <c r="A103" s="29"/>
      <c r="B103" s="30" t="s">
        <v>1857</v>
      </c>
      <c r="D103" s="29"/>
      <c r="E103" s="30" t="s">
        <v>2126</v>
      </c>
      <c r="G103" s="29"/>
      <c r="H103" s="30" t="s">
        <v>1927</v>
      </c>
      <c r="J103" s="29"/>
      <c r="K103" s="30" t="s">
        <v>2126</v>
      </c>
      <c r="M103" s="36"/>
      <c r="N103" s="547" t="s">
        <v>2127</v>
      </c>
      <c r="Q103" s="546" t="s">
        <v>1931</v>
      </c>
      <c r="R103" s="547" t="s">
        <v>1640</v>
      </c>
      <c r="S103" s="558"/>
      <c r="W103" s="1703"/>
      <c r="X103" s="1704"/>
      <c r="Y103" s="563" t="s">
        <v>2128</v>
      </c>
      <c r="Z103" s="563" t="s">
        <v>1686</v>
      </c>
      <c r="AA103" s="564" t="s">
        <v>2129</v>
      </c>
    </row>
    <row r="104" spans="1:27">
      <c r="A104" s="29"/>
      <c r="B104" s="30" t="s">
        <v>1862</v>
      </c>
      <c r="D104" s="29"/>
      <c r="E104" s="30" t="s">
        <v>2130</v>
      </c>
      <c r="G104" s="29"/>
      <c r="H104" s="30" t="s">
        <v>1933</v>
      </c>
      <c r="J104" s="29"/>
      <c r="K104" s="30" t="s">
        <v>2130</v>
      </c>
      <c r="M104" s="36"/>
      <c r="N104" s="547" t="s">
        <v>2131</v>
      </c>
      <c r="Q104" s="546" t="s">
        <v>1937</v>
      </c>
      <c r="R104" s="547" t="s">
        <v>1631</v>
      </c>
      <c r="S104" s="558"/>
      <c r="W104" s="1703"/>
      <c r="X104" s="1704"/>
      <c r="Y104" s="563" t="s">
        <v>2132</v>
      </c>
      <c r="Z104" s="563" t="s">
        <v>1686</v>
      </c>
      <c r="AA104" s="564" t="s">
        <v>2133</v>
      </c>
    </row>
    <row r="105" spans="1:27">
      <c r="A105" s="29"/>
      <c r="B105" s="30" t="s">
        <v>1899</v>
      </c>
      <c r="D105" s="29"/>
      <c r="E105" s="30" t="s">
        <v>2134</v>
      </c>
      <c r="G105" s="29"/>
      <c r="H105" s="30" t="s">
        <v>2135</v>
      </c>
      <c r="J105" s="29"/>
      <c r="K105" s="30" t="s">
        <v>2134</v>
      </c>
      <c r="M105" s="36"/>
      <c r="N105" s="547" t="s">
        <v>2136</v>
      </c>
      <c r="Q105" s="546" t="s">
        <v>1943</v>
      </c>
      <c r="R105" s="547" t="s">
        <v>1640</v>
      </c>
      <c r="S105" s="558"/>
      <c r="W105" s="1703"/>
      <c r="X105" s="1704"/>
      <c r="Y105" s="563" t="s">
        <v>2137</v>
      </c>
      <c r="Z105" s="563" t="s">
        <v>1686</v>
      </c>
      <c r="AA105" s="564" t="s">
        <v>2138</v>
      </c>
    </row>
    <row r="106" spans="1:27">
      <c r="A106" s="29"/>
      <c r="B106" s="30" t="s">
        <v>1904</v>
      </c>
      <c r="D106" s="29"/>
      <c r="E106" s="30" t="s">
        <v>2139</v>
      </c>
      <c r="G106" s="29"/>
      <c r="H106" s="30" t="s">
        <v>1939</v>
      </c>
      <c r="J106" s="29"/>
      <c r="K106" s="30" t="s">
        <v>2139</v>
      </c>
      <c r="M106" s="36"/>
      <c r="N106" s="547" t="s">
        <v>2140</v>
      </c>
      <c r="Q106" s="546" t="s">
        <v>1954</v>
      </c>
      <c r="R106" s="547" t="s">
        <v>1640</v>
      </c>
      <c r="S106" s="558"/>
      <c r="W106" s="1703"/>
      <c r="X106" s="1704"/>
      <c r="Y106" s="563" t="s">
        <v>2141</v>
      </c>
      <c r="Z106" s="563" t="s">
        <v>1686</v>
      </c>
      <c r="AA106" s="564" t="s">
        <v>2142</v>
      </c>
    </row>
    <row r="107" spans="1:27">
      <c r="A107" s="29"/>
      <c r="B107" s="547" t="s">
        <v>1910</v>
      </c>
      <c r="D107" s="29"/>
      <c r="E107" s="30" t="s">
        <v>2143</v>
      </c>
      <c r="G107" s="29"/>
      <c r="H107" s="30" t="s">
        <v>2144</v>
      </c>
      <c r="J107" s="29"/>
      <c r="K107" s="30" t="s">
        <v>2143</v>
      </c>
      <c r="M107" s="36"/>
      <c r="N107" s="547" t="s">
        <v>2145</v>
      </c>
      <c r="Q107" s="546" t="s">
        <v>1960</v>
      </c>
      <c r="R107" s="547" t="s">
        <v>1640</v>
      </c>
      <c r="S107" s="558"/>
      <c r="W107" s="1703"/>
      <c r="X107" s="1704"/>
      <c r="Y107" s="563" t="s">
        <v>2146</v>
      </c>
      <c r="Z107" s="563" t="s">
        <v>1686</v>
      </c>
      <c r="AA107" s="564" t="s">
        <v>2147</v>
      </c>
    </row>
    <row r="108" spans="1:27">
      <c r="A108" s="29"/>
      <c r="B108" s="30" t="s">
        <v>1915</v>
      </c>
      <c r="D108" s="29"/>
      <c r="E108" s="30" t="s">
        <v>2148</v>
      </c>
      <c r="G108" s="29"/>
      <c r="H108" s="30" t="s">
        <v>2149</v>
      </c>
      <c r="J108" s="29"/>
      <c r="K108" s="30" t="s">
        <v>2148</v>
      </c>
      <c r="M108" s="36"/>
      <c r="N108" s="547" t="s">
        <v>2150</v>
      </c>
      <c r="Q108" s="546" t="s">
        <v>1980</v>
      </c>
      <c r="R108" s="547" t="s">
        <v>1668</v>
      </c>
      <c r="S108" s="558"/>
      <c r="W108" s="1703"/>
      <c r="X108" s="1704"/>
      <c r="Y108" s="563" t="s">
        <v>2151</v>
      </c>
      <c r="Z108" s="563" t="s">
        <v>1686</v>
      </c>
      <c r="AA108" s="564" t="s">
        <v>2152</v>
      </c>
    </row>
    <row r="109" spans="1:27">
      <c r="A109" s="29"/>
      <c r="B109" s="551" t="s">
        <v>1771</v>
      </c>
      <c r="D109" s="29"/>
      <c r="E109" s="30" t="s">
        <v>2153</v>
      </c>
      <c r="G109" s="29"/>
      <c r="H109" s="30" t="s">
        <v>1945</v>
      </c>
      <c r="J109" s="29"/>
      <c r="K109" s="30" t="s">
        <v>2153</v>
      </c>
      <c r="M109" s="36"/>
      <c r="N109" s="547" t="s">
        <v>2154</v>
      </c>
      <c r="Q109" s="546" t="s">
        <v>1986</v>
      </c>
      <c r="R109" s="547" t="s">
        <v>1668</v>
      </c>
      <c r="S109" s="558"/>
      <c r="W109" s="1703"/>
      <c r="X109" s="1704"/>
      <c r="Y109" s="563" t="s">
        <v>2155</v>
      </c>
      <c r="Z109" s="563" t="s">
        <v>1686</v>
      </c>
      <c r="AA109" s="564" t="s">
        <v>2156</v>
      </c>
    </row>
    <row r="110" spans="1:27">
      <c r="A110" s="29"/>
      <c r="B110" s="547" t="s">
        <v>1926</v>
      </c>
      <c r="D110" s="29"/>
      <c r="E110" s="30" t="s">
        <v>2157</v>
      </c>
      <c r="G110" s="29"/>
      <c r="H110" s="30" t="s">
        <v>1950</v>
      </c>
      <c r="J110" s="29"/>
      <c r="K110" s="30" t="s">
        <v>2157</v>
      </c>
      <c r="M110" s="36"/>
      <c r="N110" s="547" t="s">
        <v>2158</v>
      </c>
      <c r="Q110" s="546" t="s">
        <v>1993</v>
      </c>
      <c r="R110" s="547" t="s">
        <v>1668</v>
      </c>
      <c r="S110" s="558"/>
      <c r="W110" s="1703"/>
      <c r="X110" s="1704"/>
      <c r="Y110" s="563" t="s">
        <v>2159</v>
      </c>
      <c r="Z110" s="563" t="s">
        <v>1686</v>
      </c>
      <c r="AA110" s="564" t="s">
        <v>2160</v>
      </c>
    </row>
    <row r="111" spans="1:27">
      <c r="A111" s="29"/>
      <c r="B111" s="547" t="s">
        <v>1932</v>
      </c>
      <c r="D111" s="29"/>
      <c r="E111" s="30" t="s">
        <v>2161</v>
      </c>
      <c r="G111" s="29"/>
      <c r="H111" s="30" t="s">
        <v>1956</v>
      </c>
      <c r="J111" s="29"/>
      <c r="K111" s="30" t="s">
        <v>2161</v>
      </c>
      <c r="M111" s="36"/>
      <c r="N111" s="547" t="s">
        <v>2162</v>
      </c>
      <c r="Q111" s="546" t="s">
        <v>2014</v>
      </c>
      <c r="R111" s="547" t="s">
        <v>1668</v>
      </c>
      <c r="S111" s="558"/>
      <c r="W111" s="1703"/>
      <c r="X111" s="1704"/>
      <c r="Y111" s="563" t="s">
        <v>2163</v>
      </c>
      <c r="Z111" s="563" t="s">
        <v>1686</v>
      </c>
      <c r="AA111" s="564" t="s">
        <v>2164</v>
      </c>
    </row>
    <row r="112" spans="1:27">
      <c r="A112" s="29"/>
      <c r="B112" s="30" t="s">
        <v>1938</v>
      </c>
      <c r="D112" s="29"/>
      <c r="E112" s="30" t="s">
        <v>2165</v>
      </c>
      <c r="G112" s="29"/>
      <c r="H112" s="30" t="s">
        <v>1962</v>
      </c>
      <c r="J112" s="29"/>
      <c r="K112" s="30" t="s">
        <v>2165</v>
      </c>
      <c r="M112" s="36"/>
      <c r="N112" s="547" t="s">
        <v>2166</v>
      </c>
      <c r="Q112" s="546" t="s">
        <v>2019</v>
      </c>
      <c r="R112" s="547" t="s">
        <v>1668</v>
      </c>
      <c r="S112" s="558"/>
      <c r="W112" s="1703"/>
      <c r="X112" s="1704"/>
      <c r="Y112" s="563" t="s">
        <v>2167</v>
      </c>
      <c r="Z112" s="563" t="s">
        <v>1686</v>
      </c>
      <c r="AA112" s="564" t="s">
        <v>2168</v>
      </c>
    </row>
    <row r="113" spans="1:27">
      <c r="A113" s="29"/>
      <c r="B113" s="30" t="s">
        <v>1782</v>
      </c>
      <c r="D113" s="29"/>
      <c r="E113" s="30" t="s">
        <v>2169</v>
      </c>
      <c r="G113" s="29"/>
      <c r="H113" s="30" t="s">
        <v>2170</v>
      </c>
      <c r="J113" s="29"/>
      <c r="K113" s="30" t="s">
        <v>2169</v>
      </c>
      <c r="M113" s="36"/>
      <c r="N113" s="547" t="s">
        <v>2171</v>
      </c>
      <c r="Q113" s="546" t="s">
        <v>2028</v>
      </c>
      <c r="R113" s="547" t="s">
        <v>1668</v>
      </c>
      <c r="S113" s="558"/>
      <c r="W113" s="1703"/>
      <c r="X113" s="1704"/>
      <c r="Y113" s="563" t="s">
        <v>2172</v>
      </c>
      <c r="Z113" s="563" t="s">
        <v>1686</v>
      </c>
      <c r="AA113" s="564" t="s">
        <v>2173</v>
      </c>
    </row>
    <row r="114" spans="1:27">
      <c r="A114" s="29"/>
      <c r="B114" s="30" t="s">
        <v>1872</v>
      </c>
      <c r="D114" s="29"/>
      <c r="E114" s="30" t="s">
        <v>2174</v>
      </c>
      <c r="G114" s="29"/>
      <c r="H114" s="30" t="s">
        <v>2175</v>
      </c>
      <c r="J114" s="29"/>
      <c r="K114" s="30" t="s">
        <v>2174</v>
      </c>
      <c r="M114" s="36"/>
      <c r="N114" s="547" t="s">
        <v>2176</v>
      </c>
      <c r="Q114" s="546" t="s">
        <v>2037</v>
      </c>
      <c r="R114" s="547" t="s">
        <v>1668</v>
      </c>
      <c r="S114" s="558"/>
      <c r="W114" s="1703"/>
      <c r="X114" s="1704"/>
      <c r="Y114" s="563" t="s">
        <v>2177</v>
      </c>
      <c r="Z114" s="563" t="s">
        <v>1686</v>
      </c>
      <c r="AA114" s="564" t="s">
        <v>2178</v>
      </c>
    </row>
    <row r="115" spans="1:27">
      <c r="A115" s="29"/>
      <c r="B115" s="30" t="s">
        <v>1878</v>
      </c>
      <c r="D115" s="29"/>
      <c r="E115" s="30" t="s">
        <v>2179</v>
      </c>
      <c r="G115" s="29"/>
      <c r="H115" s="30" t="s">
        <v>2180</v>
      </c>
      <c r="J115" s="29"/>
      <c r="K115" s="30" t="s">
        <v>2179</v>
      </c>
      <c r="M115" s="36"/>
      <c r="N115" s="547" t="s">
        <v>2181</v>
      </c>
      <c r="Q115" s="546" t="s">
        <v>2042</v>
      </c>
      <c r="R115" s="547" t="s">
        <v>1668</v>
      </c>
      <c r="S115" s="558"/>
      <c r="W115" s="1703"/>
      <c r="X115" s="1704"/>
      <c r="Y115" s="563" t="s">
        <v>2182</v>
      </c>
      <c r="Z115" s="563" t="s">
        <v>1686</v>
      </c>
      <c r="AA115" s="564" t="s">
        <v>2183</v>
      </c>
    </row>
    <row r="116" spans="1:27">
      <c r="A116" s="29"/>
      <c r="B116" s="30" t="s">
        <v>1944</v>
      </c>
      <c r="D116" s="29"/>
      <c r="E116" s="30" t="s">
        <v>2184</v>
      </c>
      <c r="G116" s="29"/>
      <c r="H116" s="30" t="s">
        <v>2185</v>
      </c>
      <c r="J116" s="29"/>
      <c r="K116" s="30" t="s">
        <v>2184</v>
      </c>
      <c r="M116" s="36"/>
      <c r="N116" s="547" t="s">
        <v>2186</v>
      </c>
      <c r="Q116" s="546" t="s">
        <v>2047</v>
      </c>
      <c r="R116" s="547" t="s">
        <v>1668</v>
      </c>
      <c r="S116" s="558"/>
      <c r="W116" s="1703"/>
      <c r="X116" s="1704"/>
      <c r="Y116" s="563" t="s">
        <v>2187</v>
      </c>
      <c r="Z116" s="563" t="s">
        <v>1686</v>
      </c>
      <c r="AA116" s="564" t="s">
        <v>2188</v>
      </c>
    </row>
    <row r="117" spans="1:27">
      <c r="A117" s="29"/>
      <c r="B117" s="30" t="s">
        <v>1787</v>
      </c>
      <c r="D117" s="29"/>
      <c r="E117" s="30" t="s">
        <v>2189</v>
      </c>
      <c r="G117" s="29"/>
      <c r="H117" s="30" t="s">
        <v>1967</v>
      </c>
      <c r="J117" s="29"/>
      <c r="K117" s="30" t="s">
        <v>2189</v>
      </c>
      <c r="M117" s="36"/>
      <c r="N117" s="547" t="s">
        <v>2190</v>
      </c>
      <c r="Q117" s="546" t="s">
        <v>2056</v>
      </c>
      <c r="R117" s="547" t="s">
        <v>1659</v>
      </c>
      <c r="S117" s="558"/>
      <c r="W117" s="1703"/>
      <c r="X117" s="1704"/>
      <c r="Y117" s="563" t="s">
        <v>2191</v>
      </c>
      <c r="Z117" s="563" t="s">
        <v>1686</v>
      </c>
      <c r="AA117" s="564" t="s">
        <v>2192</v>
      </c>
    </row>
    <row r="118" spans="1:27">
      <c r="A118" s="29"/>
      <c r="B118" s="30" t="s">
        <v>1949</v>
      </c>
      <c r="D118" s="29"/>
      <c r="E118" s="30" t="s">
        <v>2193</v>
      </c>
      <c r="G118" s="29"/>
      <c r="H118" s="30" t="s">
        <v>2194</v>
      </c>
      <c r="J118" s="29"/>
      <c r="K118" s="30" t="s">
        <v>2193</v>
      </c>
      <c r="M118" s="36"/>
      <c r="N118" s="551" t="s">
        <v>1911</v>
      </c>
      <c r="Q118" s="546" t="s">
        <v>2061</v>
      </c>
      <c r="R118" s="547" t="s">
        <v>1659</v>
      </c>
      <c r="S118" s="558"/>
      <c r="W118" s="1703"/>
      <c r="X118" s="1704"/>
      <c r="Y118" s="563" t="s">
        <v>2195</v>
      </c>
      <c r="Z118" s="563" t="s">
        <v>1686</v>
      </c>
      <c r="AA118" s="564" t="s">
        <v>2196</v>
      </c>
    </row>
    <row r="119" spans="1:27">
      <c r="A119" s="29"/>
      <c r="B119" s="30" t="s">
        <v>1794</v>
      </c>
      <c r="D119" s="29"/>
      <c r="E119" s="30" t="s">
        <v>2197</v>
      </c>
      <c r="G119" s="29"/>
      <c r="H119" s="30" t="s">
        <v>2198</v>
      </c>
      <c r="J119" s="29"/>
      <c r="K119" s="30" t="s">
        <v>2197</v>
      </c>
      <c r="M119" s="36"/>
      <c r="N119" s="547" t="s">
        <v>2199</v>
      </c>
      <c r="Q119" s="546" t="s">
        <v>2066</v>
      </c>
      <c r="R119" s="547" t="s">
        <v>1659</v>
      </c>
      <c r="S119" s="558"/>
      <c r="W119" s="1703"/>
      <c r="X119" s="1704"/>
      <c r="Y119" s="563" t="s">
        <v>2200</v>
      </c>
      <c r="Z119" s="563" t="s">
        <v>1686</v>
      </c>
      <c r="AA119" s="564" t="s">
        <v>2201</v>
      </c>
    </row>
    <row r="120" spans="1:27">
      <c r="A120" s="29"/>
      <c r="B120" s="30" t="s">
        <v>1799</v>
      </c>
      <c r="D120" s="29"/>
      <c r="E120" s="30" t="s">
        <v>2202</v>
      </c>
      <c r="G120" s="29"/>
      <c r="H120" s="30" t="s">
        <v>2203</v>
      </c>
      <c r="J120" s="29"/>
      <c r="K120" s="30" t="s">
        <v>2202</v>
      </c>
      <c r="M120" s="36"/>
      <c r="N120" s="547" t="s">
        <v>2204</v>
      </c>
      <c r="Q120" s="546" t="s">
        <v>2071</v>
      </c>
      <c r="R120" s="547" t="s">
        <v>1659</v>
      </c>
      <c r="S120" s="558"/>
      <c r="W120" s="1703"/>
      <c r="X120" s="1704"/>
      <c r="Y120" s="563" t="s">
        <v>2205</v>
      </c>
      <c r="Z120" s="563" t="s">
        <v>1686</v>
      </c>
      <c r="AA120" s="564" t="s">
        <v>2064</v>
      </c>
    </row>
    <row r="121" spans="1:27">
      <c r="A121" s="29"/>
      <c r="B121" s="30" t="s">
        <v>1805</v>
      </c>
      <c r="D121" s="29"/>
      <c r="E121" s="30" t="s">
        <v>2206</v>
      </c>
      <c r="G121" s="29"/>
      <c r="H121" s="30" t="s">
        <v>2207</v>
      </c>
      <c r="J121" s="29"/>
      <c r="K121" s="30" t="s">
        <v>2206</v>
      </c>
      <c r="M121" s="36"/>
      <c r="N121" s="547" t="s">
        <v>2208</v>
      </c>
      <c r="Q121" s="546" t="s">
        <v>2076</v>
      </c>
      <c r="R121" s="547" t="s">
        <v>1659</v>
      </c>
      <c r="S121" s="558"/>
      <c r="W121" s="1703"/>
      <c r="X121" s="1704"/>
      <c r="Y121" s="563" t="s">
        <v>2209</v>
      </c>
      <c r="Z121" s="563" t="s">
        <v>1686</v>
      </c>
      <c r="AA121" s="564" t="s">
        <v>2210</v>
      </c>
    </row>
    <row r="122" spans="1:27">
      <c r="A122" s="29"/>
      <c r="B122" s="547" t="s">
        <v>1955</v>
      </c>
      <c r="D122" s="29"/>
      <c r="E122" s="30" t="s">
        <v>2211</v>
      </c>
      <c r="G122" s="29"/>
      <c r="H122" s="30" t="s">
        <v>2212</v>
      </c>
      <c r="J122" s="29"/>
      <c r="K122" s="30" t="s">
        <v>2211</v>
      </c>
      <c r="M122" s="36"/>
      <c r="N122" s="547" t="s">
        <v>2213</v>
      </c>
      <c r="Q122" s="546" t="s">
        <v>2081</v>
      </c>
      <c r="R122" s="547" t="s">
        <v>1659</v>
      </c>
      <c r="S122" s="558"/>
      <c r="W122" s="1703"/>
      <c r="X122" s="1704"/>
      <c r="Y122" s="563" t="s">
        <v>2214</v>
      </c>
      <c r="Z122" s="563" t="s">
        <v>1686</v>
      </c>
      <c r="AA122" s="564" t="s">
        <v>2210</v>
      </c>
    </row>
    <row r="123" spans="1:27">
      <c r="A123" s="29"/>
      <c r="B123" s="30" t="s">
        <v>1961</v>
      </c>
      <c r="D123" s="29"/>
      <c r="E123" s="30" t="s">
        <v>2215</v>
      </c>
      <c r="G123" s="29"/>
      <c r="H123" s="30" t="s">
        <v>2216</v>
      </c>
      <c r="J123" s="29"/>
      <c r="K123" s="30" t="s">
        <v>2215</v>
      </c>
      <c r="M123" s="36"/>
      <c r="N123" s="547" t="s">
        <v>2217</v>
      </c>
      <c r="Q123" s="546" t="s">
        <v>2086</v>
      </c>
      <c r="R123" s="547" t="s">
        <v>1659</v>
      </c>
      <c r="S123" s="558"/>
      <c r="W123" s="1703"/>
      <c r="X123" s="1704"/>
      <c r="Y123" s="563" t="s">
        <v>2218</v>
      </c>
      <c r="Z123" s="563" t="s">
        <v>1686</v>
      </c>
      <c r="AA123" s="564" t="s">
        <v>2219</v>
      </c>
    </row>
    <row r="124" spans="1:27">
      <c r="A124" s="29"/>
      <c r="B124" s="30" t="s">
        <v>1811</v>
      </c>
      <c r="D124" s="29"/>
      <c r="E124" s="30" t="s">
        <v>2220</v>
      </c>
      <c r="G124" s="29"/>
      <c r="H124" s="30" t="s">
        <v>2221</v>
      </c>
      <c r="J124" s="29"/>
      <c r="K124" s="30" t="s">
        <v>2220</v>
      </c>
      <c r="M124" s="36"/>
      <c r="N124" s="547" t="s">
        <v>2222</v>
      </c>
      <c r="Q124" s="546" t="s">
        <v>2091</v>
      </c>
      <c r="R124" s="547" t="s">
        <v>1611</v>
      </c>
      <c r="S124" s="558"/>
      <c r="W124" s="1703"/>
      <c r="X124" s="1704"/>
      <c r="Y124" s="563" t="s">
        <v>2223</v>
      </c>
      <c r="Z124" s="563" t="s">
        <v>1686</v>
      </c>
      <c r="AA124" s="564" t="s">
        <v>2224</v>
      </c>
    </row>
    <row r="125" spans="1:27">
      <c r="A125" s="29"/>
      <c r="B125" s="30" t="s">
        <v>1909</v>
      </c>
      <c r="D125" s="29"/>
      <c r="E125" s="30" t="s">
        <v>2225</v>
      </c>
      <c r="G125" s="29"/>
      <c r="H125" s="30" t="s">
        <v>2226</v>
      </c>
      <c r="J125" s="29"/>
      <c r="K125" s="30" t="s">
        <v>2225</v>
      </c>
      <c r="M125" s="36"/>
      <c r="N125" s="547" t="s">
        <v>2227</v>
      </c>
      <c r="Q125" s="546" t="s">
        <v>2096</v>
      </c>
      <c r="R125" s="547" t="s">
        <v>1602</v>
      </c>
      <c r="S125" s="558"/>
      <c r="W125" s="1703" t="s">
        <v>1657</v>
      </c>
      <c r="X125" s="1704" t="s">
        <v>1658</v>
      </c>
      <c r="Y125" s="563" t="s">
        <v>2228</v>
      </c>
      <c r="Z125" s="563" t="s">
        <v>1686</v>
      </c>
      <c r="AA125" s="564" t="s">
        <v>2229</v>
      </c>
    </row>
    <row r="126" spans="1:27">
      <c r="A126" s="29"/>
      <c r="B126" s="30" t="s">
        <v>1816</v>
      </c>
      <c r="D126" s="29"/>
      <c r="E126" s="30" t="s">
        <v>2230</v>
      </c>
      <c r="G126" s="29"/>
      <c r="H126" s="30" t="s">
        <v>2231</v>
      </c>
      <c r="J126" s="29"/>
      <c r="K126" s="30" t="s">
        <v>2230</v>
      </c>
      <c r="M126" s="36"/>
      <c r="N126" s="547" t="s">
        <v>2232</v>
      </c>
      <c r="Q126" s="546" t="s">
        <v>2113</v>
      </c>
      <c r="R126" s="547" t="s">
        <v>1611</v>
      </c>
      <c r="S126" s="558"/>
      <c r="W126" s="1703"/>
      <c r="X126" s="1704"/>
      <c r="Y126" s="563" t="s">
        <v>2233</v>
      </c>
      <c r="Z126" s="563" t="s">
        <v>1686</v>
      </c>
      <c r="AA126" s="564" t="s">
        <v>2234</v>
      </c>
    </row>
    <row r="127" spans="1:27">
      <c r="A127" s="29"/>
      <c r="B127" s="30" t="s">
        <v>1822</v>
      </c>
      <c r="D127" s="29"/>
      <c r="E127" s="30" t="s">
        <v>2235</v>
      </c>
      <c r="G127" s="29"/>
      <c r="H127" s="30" t="s">
        <v>2236</v>
      </c>
      <c r="J127" s="29"/>
      <c r="K127" s="30" t="s">
        <v>2235</v>
      </c>
      <c r="M127" s="36"/>
      <c r="N127" s="547" t="s">
        <v>2237</v>
      </c>
      <c r="Q127" s="546" t="s">
        <v>2118</v>
      </c>
      <c r="R127" s="547" t="s">
        <v>1611</v>
      </c>
      <c r="S127" s="558"/>
      <c r="W127" s="1703"/>
      <c r="X127" s="1704"/>
      <c r="Y127" s="563" t="s">
        <v>2238</v>
      </c>
      <c r="Z127" s="563" t="s">
        <v>1686</v>
      </c>
      <c r="AA127" s="564" t="s">
        <v>2239</v>
      </c>
    </row>
    <row r="128" spans="1:27">
      <c r="A128" s="29"/>
      <c r="B128" s="30" t="s">
        <v>1925</v>
      </c>
      <c r="D128" s="29"/>
      <c r="E128" s="30" t="s">
        <v>2240</v>
      </c>
      <c r="G128" s="29"/>
      <c r="H128" s="30" t="s">
        <v>2241</v>
      </c>
      <c r="J128" s="29"/>
      <c r="K128" s="30" t="s">
        <v>2240</v>
      </c>
      <c r="M128" s="36"/>
      <c r="N128" s="547" t="s">
        <v>2242</v>
      </c>
      <c r="Q128" s="546" t="s">
        <v>2135</v>
      </c>
      <c r="R128" s="547" t="s">
        <v>1621</v>
      </c>
      <c r="S128" s="558"/>
      <c r="W128" s="1703"/>
      <c r="X128" s="1704"/>
      <c r="Y128" s="563" t="s">
        <v>2243</v>
      </c>
      <c r="Z128" s="563" t="s">
        <v>1686</v>
      </c>
      <c r="AA128" s="564" t="s">
        <v>2244</v>
      </c>
    </row>
    <row r="129" spans="1:27">
      <c r="A129" s="29"/>
      <c r="B129" s="30" t="s">
        <v>1931</v>
      </c>
      <c r="D129" s="29"/>
      <c r="E129" s="30" t="s">
        <v>2245</v>
      </c>
      <c r="G129" s="29"/>
      <c r="H129" s="30" t="s">
        <v>2246</v>
      </c>
      <c r="J129" s="29"/>
      <c r="K129" s="30" t="s">
        <v>2245</v>
      </c>
      <c r="M129" s="36"/>
      <c r="N129" s="547" t="s">
        <v>2247</v>
      </c>
      <c r="Q129" s="546" t="s">
        <v>2144</v>
      </c>
      <c r="R129" s="547" t="s">
        <v>1621</v>
      </c>
      <c r="S129" s="558"/>
      <c r="W129" s="1703"/>
      <c r="X129" s="1704"/>
      <c r="Y129" s="563" t="s">
        <v>2248</v>
      </c>
      <c r="Z129" s="563" t="s">
        <v>1686</v>
      </c>
      <c r="AA129" s="564" t="s">
        <v>2249</v>
      </c>
    </row>
    <row r="130" spans="1:27">
      <c r="A130" s="29"/>
      <c r="B130" s="30" t="s">
        <v>1937</v>
      </c>
      <c r="D130" s="29"/>
      <c r="E130" s="30" t="s">
        <v>2250</v>
      </c>
      <c r="G130" s="29"/>
      <c r="H130" s="30" t="s">
        <v>2251</v>
      </c>
      <c r="J130" s="29"/>
      <c r="K130" s="30" t="s">
        <v>2250</v>
      </c>
      <c r="M130" s="36"/>
      <c r="N130" s="547" t="s">
        <v>2252</v>
      </c>
      <c r="Q130" s="546" t="s">
        <v>2149</v>
      </c>
      <c r="R130" s="547" t="s">
        <v>1621</v>
      </c>
      <c r="S130" s="558"/>
      <c r="W130" s="1703"/>
      <c r="X130" s="1704"/>
      <c r="Y130" s="563" t="s">
        <v>2253</v>
      </c>
      <c r="Z130" s="563" t="s">
        <v>1686</v>
      </c>
      <c r="AA130" s="564" t="s">
        <v>2254</v>
      </c>
    </row>
    <row r="131" spans="1:27">
      <c r="A131" s="29"/>
      <c r="B131" s="547" t="s">
        <v>1966</v>
      </c>
      <c r="D131" s="29"/>
      <c r="E131" s="30" t="s">
        <v>2255</v>
      </c>
      <c r="G131" s="29"/>
      <c r="H131" s="30" t="s">
        <v>2256</v>
      </c>
      <c r="J131" s="29"/>
      <c r="K131" s="30" t="s">
        <v>2255</v>
      </c>
      <c r="M131" s="36"/>
      <c r="N131" s="547" t="s">
        <v>2257</v>
      </c>
      <c r="Q131" s="546" t="s">
        <v>2170</v>
      </c>
      <c r="R131" s="547" t="s">
        <v>1659</v>
      </c>
      <c r="S131" s="558"/>
      <c r="W131" s="1703" t="s">
        <v>1666</v>
      </c>
      <c r="X131" s="1704" t="s">
        <v>1667</v>
      </c>
      <c r="Y131" s="563" t="s">
        <v>2258</v>
      </c>
      <c r="Z131" s="563" t="s">
        <v>1686</v>
      </c>
      <c r="AA131" s="564" t="s">
        <v>2259</v>
      </c>
    </row>
    <row r="132" spans="1:27">
      <c r="A132" s="29"/>
      <c r="B132" s="30" t="s">
        <v>1971</v>
      </c>
      <c r="D132" s="29"/>
      <c r="E132" s="30" t="s">
        <v>2260</v>
      </c>
      <c r="G132" s="29"/>
      <c r="H132" s="30" t="s">
        <v>2261</v>
      </c>
      <c r="J132" s="29"/>
      <c r="K132" s="30" t="s">
        <v>2260</v>
      </c>
      <c r="M132" s="36"/>
      <c r="N132" s="547" t="s">
        <v>2262</v>
      </c>
      <c r="Q132" s="546" t="s">
        <v>2175</v>
      </c>
      <c r="R132" s="547" t="s">
        <v>1621</v>
      </c>
      <c r="S132" s="558"/>
      <c r="W132" s="1703"/>
      <c r="X132" s="1704"/>
      <c r="Y132" s="563" t="s">
        <v>2263</v>
      </c>
      <c r="Z132" s="563" t="s">
        <v>1686</v>
      </c>
      <c r="AA132" s="564" t="s">
        <v>2264</v>
      </c>
    </row>
    <row r="133" spans="1:27">
      <c r="A133" s="29"/>
      <c r="B133" s="551" t="s">
        <v>1848</v>
      </c>
      <c r="D133" s="29"/>
      <c r="E133" s="30" t="s">
        <v>2265</v>
      </c>
      <c r="G133" s="29"/>
      <c r="H133" s="30" t="s">
        <v>2266</v>
      </c>
      <c r="J133" s="29"/>
      <c r="K133" s="30" t="s">
        <v>2265</v>
      </c>
      <c r="M133" s="36"/>
      <c r="N133" s="547" t="s">
        <v>2267</v>
      </c>
      <c r="Q133" s="546" t="s">
        <v>2180</v>
      </c>
      <c r="R133" s="547" t="s">
        <v>1621</v>
      </c>
      <c r="S133" s="558"/>
      <c r="W133" s="1703"/>
      <c r="X133" s="1704"/>
      <c r="Y133" s="563" t="s">
        <v>2268</v>
      </c>
      <c r="Z133" s="563" t="s">
        <v>1686</v>
      </c>
      <c r="AA133" s="564" t="s">
        <v>2269</v>
      </c>
    </row>
    <row r="134" spans="1:27">
      <c r="A134" s="29"/>
      <c r="B134" s="30" t="s">
        <v>1981</v>
      </c>
      <c r="D134" s="29"/>
      <c r="E134" s="30" t="s">
        <v>2270</v>
      </c>
      <c r="G134" s="29"/>
      <c r="H134" s="30" t="s">
        <v>2271</v>
      </c>
      <c r="J134" s="29"/>
      <c r="K134" s="30" t="s">
        <v>2270</v>
      </c>
      <c r="M134" s="36"/>
      <c r="N134" s="547" t="s">
        <v>2272</v>
      </c>
      <c r="Q134" s="546" t="s">
        <v>2185</v>
      </c>
      <c r="R134" s="547" t="s">
        <v>1621</v>
      </c>
      <c r="S134" s="558"/>
      <c r="W134" s="1703"/>
      <c r="X134" s="1704"/>
      <c r="Y134" s="563" t="s">
        <v>2273</v>
      </c>
      <c r="Z134" s="563" t="s">
        <v>1686</v>
      </c>
      <c r="AA134" s="564" t="s">
        <v>2274</v>
      </c>
    </row>
    <row r="135" spans="1:27">
      <c r="A135" s="29"/>
      <c r="B135" s="30" t="s">
        <v>1987</v>
      </c>
      <c r="D135" s="29"/>
      <c r="E135" s="30" t="s">
        <v>2275</v>
      </c>
      <c r="G135" s="29"/>
      <c r="H135" s="30" t="s">
        <v>2276</v>
      </c>
      <c r="J135" s="29"/>
      <c r="K135" s="30" t="s">
        <v>2275</v>
      </c>
      <c r="M135" s="36"/>
      <c r="N135" s="547" t="s">
        <v>2277</v>
      </c>
      <c r="Q135" s="546" t="s">
        <v>2194</v>
      </c>
      <c r="R135" s="547" t="s">
        <v>1621</v>
      </c>
      <c r="S135" s="558"/>
      <c r="W135" s="1703"/>
      <c r="X135" s="1704"/>
      <c r="Y135" s="563" t="s">
        <v>2278</v>
      </c>
      <c r="Z135" s="563" t="s">
        <v>1686</v>
      </c>
      <c r="AA135" s="564" t="s">
        <v>2279</v>
      </c>
    </row>
    <row r="136" spans="1:27">
      <c r="A136" s="29"/>
      <c r="B136" s="547" t="s">
        <v>1994</v>
      </c>
      <c r="D136" s="29"/>
      <c r="E136" s="30" t="s">
        <v>2280</v>
      </c>
      <c r="G136" s="29"/>
      <c r="H136" s="30" t="s">
        <v>2281</v>
      </c>
      <c r="J136" s="29"/>
      <c r="K136" s="30" t="s">
        <v>2280</v>
      </c>
      <c r="M136" s="36"/>
      <c r="N136" s="547" t="s">
        <v>2282</v>
      </c>
      <c r="Q136" s="546" t="s">
        <v>2198</v>
      </c>
      <c r="R136" s="547" t="s">
        <v>1575</v>
      </c>
      <c r="S136" s="558"/>
      <c r="W136" s="1703"/>
      <c r="X136" s="1704"/>
      <c r="Y136" s="563" t="s">
        <v>2283</v>
      </c>
      <c r="Z136" s="563" t="s">
        <v>1686</v>
      </c>
      <c r="AA136" s="564" t="s">
        <v>2284</v>
      </c>
    </row>
    <row r="137" spans="1:27">
      <c r="A137" s="29"/>
      <c r="B137" s="30" t="s">
        <v>1999</v>
      </c>
      <c r="D137" s="29"/>
      <c r="E137" s="30" t="s">
        <v>2285</v>
      </c>
      <c r="G137" s="29"/>
      <c r="H137" s="30" t="s">
        <v>2286</v>
      </c>
      <c r="J137" s="29"/>
      <c r="K137" s="30" t="s">
        <v>2285</v>
      </c>
      <c r="M137" s="36"/>
      <c r="N137" s="547" t="s">
        <v>2287</v>
      </c>
      <c r="Q137" s="546" t="s">
        <v>2203</v>
      </c>
      <c r="R137" s="547" t="s">
        <v>1575</v>
      </c>
      <c r="S137" s="558"/>
      <c r="W137" s="1703"/>
      <c r="X137" s="1704"/>
      <c r="Y137" s="563" t="s">
        <v>2288</v>
      </c>
      <c r="Z137" s="563" t="s">
        <v>1686</v>
      </c>
      <c r="AA137" s="564" t="s">
        <v>2289</v>
      </c>
    </row>
    <row r="138" spans="1:27">
      <c r="A138" s="29"/>
      <c r="B138" s="547" t="s">
        <v>2004</v>
      </c>
      <c r="D138" s="29"/>
      <c r="E138" s="30" t="s">
        <v>2290</v>
      </c>
      <c r="G138" s="29"/>
      <c r="H138" s="30" t="s">
        <v>2291</v>
      </c>
      <c r="J138" s="29"/>
      <c r="K138" s="30" t="s">
        <v>2290</v>
      </c>
      <c r="M138" s="36"/>
      <c r="N138" s="547" t="s">
        <v>2292</v>
      </c>
      <c r="Q138" s="546" t="s">
        <v>2207</v>
      </c>
      <c r="R138" s="547" t="s">
        <v>1575</v>
      </c>
      <c r="S138" s="558"/>
      <c r="W138" s="1703"/>
      <c r="X138" s="1704"/>
      <c r="Y138" s="563" t="s">
        <v>2293</v>
      </c>
      <c r="Z138" s="563" t="s">
        <v>1686</v>
      </c>
      <c r="AA138" s="564" t="s">
        <v>2294</v>
      </c>
    </row>
    <row r="139" spans="1:27">
      <c r="A139" s="29"/>
      <c r="B139" s="30" t="s">
        <v>2009</v>
      </c>
      <c r="D139" s="29"/>
      <c r="E139" s="30" t="s">
        <v>2295</v>
      </c>
      <c r="G139" s="29"/>
      <c r="H139" s="30" t="s">
        <v>2296</v>
      </c>
      <c r="J139" s="29"/>
      <c r="K139" s="30" t="s">
        <v>2295</v>
      </c>
      <c r="M139" s="36"/>
      <c r="N139" s="547" t="s">
        <v>2297</v>
      </c>
      <c r="Q139" s="546" t="s">
        <v>2212</v>
      </c>
      <c r="R139" s="547" t="s">
        <v>1575</v>
      </c>
      <c r="S139" s="558"/>
      <c r="W139" s="1703"/>
      <c r="X139" s="1704"/>
      <c r="Y139" s="563" t="s">
        <v>2298</v>
      </c>
      <c r="Z139" s="563" t="s">
        <v>1686</v>
      </c>
      <c r="AA139" s="564" t="s">
        <v>2299</v>
      </c>
    </row>
    <row r="140" spans="1:27" ht="15.75" thickBot="1">
      <c r="A140" s="29"/>
      <c r="B140" s="547" t="s">
        <v>2015</v>
      </c>
      <c r="D140" s="29"/>
      <c r="E140" s="30" t="s">
        <v>2300</v>
      </c>
      <c r="G140" s="29"/>
      <c r="H140" s="30" t="s">
        <v>2301</v>
      </c>
      <c r="J140" s="29"/>
      <c r="K140" s="30" t="s">
        <v>2300</v>
      </c>
      <c r="M140" s="36"/>
      <c r="N140" s="552" t="s">
        <v>2302</v>
      </c>
      <c r="Q140" s="546" t="s">
        <v>2216</v>
      </c>
      <c r="R140" s="547" t="s">
        <v>1575</v>
      </c>
      <c r="S140" s="558"/>
      <c r="W140" s="1703"/>
      <c r="X140" s="1704"/>
      <c r="Y140" s="563" t="s">
        <v>2303</v>
      </c>
      <c r="Z140" s="563" t="s">
        <v>1686</v>
      </c>
      <c r="AA140" s="564" t="s">
        <v>2304</v>
      </c>
    </row>
    <row r="141" spans="1:27">
      <c r="A141" s="29"/>
      <c r="B141" s="30" t="s">
        <v>2020</v>
      </c>
      <c r="D141" s="29"/>
      <c r="E141" s="30" t="s">
        <v>2305</v>
      </c>
      <c r="G141" s="29"/>
      <c r="H141" s="30" t="s">
        <v>2306</v>
      </c>
      <c r="J141" s="29"/>
      <c r="K141" s="30" t="s">
        <v>2305</v>
      </c>
      <c r="M141" s="36"/>
      <c r="Q141" s="546" t="s">
        <v>2221</v>
      </c>
      <c r="R141" s="547" t="s">
        <v>1575</v>
      </c>
      <c r="S141" s="558"/>
      <c r="W141" s="1703" t="s">
        <v>1683</v>
      </c>
      <c r="X141" s="1704" t="s">
        <v>1684</v>
      </c>
      <c r="Y141" s="563" t="s">
        <v>2307</v>
      </c>
      <c r="Z141" s="563" t="s">
        <v>2308</v>
      </c>
      <c r="AA141" s="564" t="s">
        <v>2309</v>
      </c>
    </row>
    <row r="142" spans="1:27">
      <c r="A142" s="29"/>
      <c r="B142" s="547" t="s">
        <v>2024</v>
      </c>
      <c r="D142" s="29"/>
      <c r="E142" s="30" t="s">
        <v>2310</v>
      </c>
      <c r="G142" s="29"/>
      <c r="H142" s="30" t="s">
        <v>2311</v>
      </c>
      <c r="J142" s="29"/>
      <c r="K142" s="30" t="s">
        <v>2310</v>
      </c>
      <c r="M142" s="36"/>
      <c r="Q142" s="546" t="s">
        <v>2226</v>
      </c>
      <c r="R142" s="547" t="s">
        <v>1575</v>
      </c>
      <c r="S142" s="558"/>
      <c r="W142" s="1703"/>
      <c r="X142" s="1704"/>
      <c r="Y142" s="563" t="s">
        <v>2312</v>
      </c>
      <c r="Z142" s="563" t="s">
        <v>2308</v>
      </c>
      <c r="AA142" s="564" t="s">
        <v>2313</v>
      </c>
    </row>
    <row r="143" spans="1:27">
      <c r="A143" s="29"/>
      <c r="B143" s="30" t="s">
        <v>2029</v>
      </c>
      <c r="D143" s="29"/>
      <c r="E143" s="30" t="s">
        <v>2314</v>
      </c>
      <c r="G143" s="29"/>
      <c r="H143" s="30" t="s">
        <v>2315</v>
      </c>
      <c r="J143" s="29"/>
      <c r="K143" s="30" t="s">
        <v>2314</v>
      </c>
      <c r="M143" s="36"/>
      <c r="Q143" s="546" t="s">
        <v>2266</v>
      </c>
      <c r="R143" s="547" t="s">
        <v>1650</v>
      </c>
      <c r="S143" s="558"/>
      <c r="W143" s="1703"/>
      <c r="X143" s="1704"/>
      <c r="Y143" s="563" t="s">
        <v>2316</v>
      </c>
      <c r="Z143" s="563" t="s">
        <v>2308</v>
      </c>
      <c r="AA143" s="564" t="s">
        <v>2317</v>
      </c>
    </row>
    <row r="144" spans="1:27" ht="15.75" thickBot="1">
      <c r="A144" s="29"/>
      <c r="B144" s="30" t="s">
        <v>2033</v>
      </c>
      <c r="D144" s="29"/>
      <c r="E144" s="30" t="s">
        <v>2318</v>
      </c>
      <c r="G144" s="29"/>
      <c r="H144" s="30" t="s">
        <v>2319</v>
      </c>
      <c r="J144" s="29"/>
      <c r="K144" s="30" t="s">
        <v>2318</v>
      </c>
      <c r="M144" s="37"/>
      <c r="Q144" s="546" t="s">
        <v>2271</v>
      </c>
      <c r="R144" s="547" t="s">
        <v>1650</v>
      </c>
      <c r="S144" s="558"/>
      <c r="W144" s="1703"/>
      <c r="X144" s="1704"/>
      <c r="Y144" s="563" t="s">
        <v>2320</v>
      </c>
      <c r="Z144" s="563" t="s">
        <v>2308</v>
      </c>
      <c r="AA144" s="564" t="s">
        <v>2321</v>
      </c>
    </row>
    <row r="145" spans="1:27">
      <c r="A145" s="29"/>
      <c r="B145" s="547" t="s">
        <v>2038</v>
      </c>
      <c r="D145" s="29"/>
      <c r="E145" s="30" t="s">
        <v>2322</v>
      </c>
      <c r="G145" s="29"/>
      <c r="H145" s="30" t="s">
        <v>2323</v>
      </c>
      <c r="J145" s="29"/>
      <c r="K145" s="30" t="s">
        <v>2322</v>
      </c>
      <c r="Q145" s="546" t="s">
        <v>2276</v>
      </c>
      <c r="R145" s="547" t="s">
        <v>1650</v>
      </c>
      <c r="S145" s="558"/>
      <c r="W145" s="1703"/>
      <c r="X145" s="1704"/>
      <c r="Y145" s="563" t="s">
        <v>2324</v>
      </c>
      <c r="Z145" s="563" t="s">
        <v>2308</v>
      </c>
      <c r="AA145" s="564" t="s">
        <v>2325</v>
      </c>
    </row>
    <row r="146" spans="1:27">
      <c r="A146" s="29"/>
      <c r="B146" s="30" t="s">
        <v>2043</v>
      </c>
      <c r="D146" s="29"/>
      <c r="E146" s="30" t="s">
        <v>2326</v>
      </c>
      <c r="G146" s="29"/>
      <c r="H146" s="30" t="s">
        <v>2327</v>
      </c>
      <c r="J146" s="29"/>
      <c r="K146" s="30" t="s">
        <v>2326</v>
      </c>
      <c r="Q146" s="546" t="s">
        <v>2281</v>
      </c>
      <c r="R146" s="547" t="s">
        <v>1650</v>
      </c>
      <c r="S146" s="558"/>
      <c r="W146" s="1703"/>
      <c r="X146" s="1704"/>
      <c r="Y146" s="563" t="s">
        <v>2328</v>
      </c>
      <c r="Z146" s="563" t="s">
        <v>2308</v>
      </c>
      <c r="AA146" s="564" t="s">
        <v>2329</v>
      </c>
    </row>
    <row r="147" spans="1:27">
      <c r="A147" s="29"/>
      <c r="B147" s="30" t="s">
        <v>2048</v>
      </c>
      <c r="D147" s="29"/>
      <c r="E147" s="30" t="s">
        <v>2330</v>
      </c>
      <c r="G147" s="29"/>
      <c r="H147" s="30" t="s">
        <v>2331</v>
      </c>
      <c r="J147" s="29"/>
      <c r="K147" s="30" t="s">
        <v>2330</v>
      </c>
      <c r="N147" s="40"/>
      <c r="O147" s="40"/>
      <c r="P147"/>
      <c r="Q147" s="546" t="s">
        <v>2286</v>
      </c>
      <c r="R147" s="547" t="s">
        <v>1650</v>
      </c>
      <c r="S147" s="558"/>
      <c r="W147" s="1703"/>
      <c r="X147" s="1704"/>
      <c r="Y147" s="563" t="s">
        <v>2332</v>
      </c>
      <c r="Z147" s="563" t="s">
        <v>2308</v>
      </c>
      <c r="AA147" s="564" t="s">
        <v>2333</v>
      </c>
    </row>
    <row r="148" spans="1:27" ht="15.75">
      <c r="A148" s="29"/>
      <c r="B148" s="30" t="s">
        <v>2052</v>
      </c>
      <c r="D148" s="29"/>
      <c r="E148" s="30" t="s">
        <v>2334</v>
      </c>
      <c r="G148" s="29"/>
      <c r="H148" s="30" t="s">
        <v>2335</v>
      </c>
      <c r="J148" s="29"/>
      <c r="K148" s="30" t="s">
        <v>2334</v>
      </c>
      <c r="N148" s="42"/>
      <c r="O148" s="42"/>
      <c r="P148" s="555"/>
      <c r="Q148" s="546" t="s">
        <v>2291</v>
      </c>
      <c r="R148" s="547" t="s">
        <v>1650</v>
      </c>
      <c r="S148" s="558"/>
      <c r="W148" s="1703"/>
      <c r="X148" s="1704"/>
      <c r="Y148" s="563" t="s">
        <v>2336</v>
      </c>
      <c r="Z148" s="563" t="s">
        <v>2308</v>
      </c>
      <c r="AA148" s="564" t="s">
        <v>2337</v>
      </c>
    </row>
    <row r="149" spans="1:27">
      <c r="A149" s="29"/>
      <c r="B149" s="30" t="s">
        <v>2057</v>
      </c>
      <c r="D149" s="29"/>
      <c r="E149" s="30" t="s">
        <v>2338</v>
      </c>
      <c r="G149" s="29"/>
      <c r="H149" s="30" t="s">
        <v>2339</v>
      </c>
      <c r="J149" s="29"/>
      <c r="K149" s="30" t="s">
        <v>2338</v>
      </c>
      <c r="N149" s="43" t="s">
        <v>2340</v>
      </c>
      <c r="O149" s="44"/>
      <c r="Q149" s="546" t="s">
        <v>2296</v>
      </c>
      <c r="R149" s="547" t="s">
        <v>1650</v>
      </c>
      <c r="S149" s="558"/>
      <c r="W149" s="1703"/>
      <c r="X149" s="1704"/>
      <c r="Y149" s="563" t="s">
        <v>2341</v>
      </c>
      <c r="Z149" s="563" t="s">
        <v>2308</v>
      </c>
      <c r="AA149" s="564" t="s">
        <v>2342</v>
      </c>
    </row>
    <row r="150" spans="1:27">
      <c r="A150" s="29"/>
      <c r="B150" s="30" t="s">
        <v>2062</v>
      </c>
      <c r="D150" s="29"/>
      <c r="E150" s="30" t="s">
        <v>2343</v>
      </c>
      <c r="G150" s="29"/>
      <c r="H150" s="30" t="s">
        <v>2344</v>
      </c>
      <c r="J150" s="29"/>
      <c r="K150" s="30" t="s">
        <v>2343</v>
      </c>
      <c r="M150" s="1698" t="s">
        <v>2345</v>
      </c>
      <c r="N150" s="1700" t="s">
        <v>2346</v>
      </c>
      <c r="O150" s="1700"/>
      <c r="P150" s="556"/>
      <c r="Q150" s="546" t="s">
        <v>2301</v>
      </c>
      <c r="R150" s="547" t="s">
        <v>1650</v>
      </c>
      <c r="S150" s="558"/>
      <c r="W150" s="1703"/>
      <c r="X150" s="1704"/>
      <c r="Y150" s="563" t="s">
        <v>2347</v>
      </c>
      <c r="Z150" s="563" t="s">
        <v>2308</v>
      </c>
      <c r="AA150" s="564" t="s">
        <v>2348</v>
      </c>
    </row>
    <row r="151" spans="1:27">
      <c r="A151" s="29"/>
      <c r="B151" s="30" t="s">
        <v>2067</v>
      </c>
      <c r="D151" s="29"/>
      <c r="E151" s="30" t="s">
        <v>2349</v>
      </c>
      <c r="G151" s="29"/>
      <c r="H151" s="30" t="s">
        <v>2350</v>
      </c>
      <c r="J151" s="29"/>
      <c r="K151" s="30" t="s">
        <v>2349</v>
      </c>
      <c r="L151" s="26" t="str">
        <f t="shared" ref="L151:L168" si="0">MID(M155,1,2)</f>
        <v>21</v>
      </c>
      <c r="M151" s="1698"/>
      <c r="N151" s="48" t="s">
        <v>2351</v>
      </c>
      <c r="O151" s="43"/>
      <c r="P151" s="557"/>
      <c r="Q151" s="546" t="s">
        <v>2306</v>
      </c>
      <c r="R151" s="547" t="s">
        <v>1650</v>
      </c>
      <c r="S151" s="558"/>
      <c r="W151" s="1703"/>
      <c r="X151" s="1704"/>
      <c r="Y151" s="563" t="s">
        <v>2352</v>
      </c>
      <c r="Z151" s="563" t="s">
        <v>2308</v>
      </c>
      <c r="AA151" s="564" t="s">
        <v>2353</v>
      </c>
    </row>
    <row r="152" spans="1:27" ht="15.75">
      <c r="A152" s="29"/>
      <c r="B152" s="30" t="s">
        <v>2072</v>
      </c>
      <c r="D152" s="29"/>
      <c r="E152" s="30" t="s">
        <v>2354</v>
      </c>
      <c r="G152" s="29"/>
      <c r="H152" s="30" t="s">
        <v>2355</v>
      </c>
      <c r="J152" s="29"/>
      <c r="K152" s="30" t="s">
        <v>2354</v>
      </c>
      <c r="L152" s="26" t="str">
        <f t="shared" si="0"/>
        <v>21</v>
      </c>
      <c r="M152" s="41" t="s">
        <v>2356</v>
      </c>
      <c r="N152" s="48" t="s">
        <v>2357</v>
      </c>
      <c r="O152" s="43"/>
      <c r="P152" s="557"/>
      <c r="Q152" s="546" t="s">
        <v>2311</v>
      </c>
      <c r="R152" s="547" t="s">
        <v>1650</v>
      </c>
      <c r="S152" s="558"/>
      <c r="W152" s="1703"/>
      <c r="X152" s="1704"/>
      <c r="Y152" s="563" t="s">
        <v>2358</v>
      </c>
      <c r="Z152" s="563" t="s">
        <v>2308</v>
      </c>
      <c r="AA152" s="564" t="s">
        <v>2359</v>
      </c>
    </row>
    <row r="153" spans="1:27">
      <c r="A153" s="29"/>
      <c r="B153" s="30" t="s">
        <v>2077</v>
      </c>
      <c r="D153" s="29"/>
      <c r="E153" s="30" t="s">
        <v>2360</v>
      </c>
      <c r="G153" s="29"/>
      <c r="H153" s="30" t="s">
        <v>2361</v>
      </c>
      <c r="J153" s="29"/>
      <c r="K153" s="30" t="s">
        <v>2360</v>
      </c>
      <c r="L153" s="26" t="str">
        <f t="shared" si="0"/>
        <v>23</v>
      </c>
      <c r="M153" s="553" t="s">
        <v>2362</v>
      </c>
      <c r="N153" s="43" t="s">
        <v>2363</v>
      </c>
      <c r="O153" s="43"/>
      <c r="P153" s="557"/>
      <c r="Q153" s="546" t="s">
        <v>2315</v>
      </c>
      <c r="R153" s="547" t="s">
        <v>1650</v>
      </c>
      <c r="S153" s="558"/>
      <c r="W153" s="1703"/>
      <c r="X153" s="1704"/>
      <c r="Y153" s="563" t="s">
        <v>2364</v>
      </c>
      <c r="Z153" s="563" t="s">
        <v>2308</v>
      </c>
      <c r="AA153" s="564" t="s">
        <v>2365</v>
      </c>
    </row>
    <row r="154" spans="1:27">
      <c r="A154" s="29"/>
      <c r="B154" s="30" t="s">
        <v>2082</v>
      </c>
      <c r="D154" s="29"/>
      <c r="E154" s="30" t="s">
        <v>2366</v>
      </c>
      <c r="G154" s="29"/>
      <c r="H154" s="30" t="s">
        <v>2367</v>
      </c>
      <c r="J154" s="29"/>
      <c r="K154" s="30" t="s">
        <v>2366</v>
      </c>
      <c r="L154" s="26" t="str">
        <f t="shared" si="0"/>
        <v>23</v>
      </c>
      <c r="M154" s="45" t="s">
        <v>2368</v>
      </c>
      <c r="N154" s="48" t="s">
        <v>2369</v>
      </c>
      <c r="O154" s="43"/>
      <c r="P154" s="557"/>
      <c r="Q154" s="546" t="s">
        <v>2319</v>
      </c>
      <c r="R154" s="547" t="s">
        <v>1650</v>
      </c>
      <c r="S154" s="558"/>
      <c r="W154" s="1703"/>
      <c r="X154" s="1704"/>
      <c r="Y154" s="563" t="s">
        <v>2370</v>
      </c>
      <c r="Z154" s="563" t="s">
        <v>2308</v>
      </c>
      <c r="AA154" s="564" t="s">
        <v>2371</v>
      </c>
    </row>
    <row r="155" spans="1:27">
      <c r="A155" s="29"/>
      <c r="B155" s="30" t="s">
        <v>1943</v>
      </c>
      <c r="D155" s="29"/>
      <c r="E155" s="30" t="s">
        <v>2372</v>
      </c>
      <c r="G155" s="29"/>
      <c r="H155" s="30" t="s">
        <v>2373</v>
      </c>
      <c r="J155" s="29"/>
      <c r="K155" s="30" t="s">
        <v>2372</v>
      </c>
      <c r="L155" s="26" t="str">
        <f t="shared" si="0"/>
        <v>23</v>
      </c>
      <c r="M155" s="48" t="s">
        <v>2374</v>
      </c>
      <c r="N155" s="43" t="s">
        <v>2375</v>
      </c>
      <c r="O155" s="43"/>
      <c r="P155" s="557"/>
      <c r="Q155" s="546" t="s">
        <v>2323</v>
      </c>
      <c r="R155" s="547" t="s">
        <v>1650</v>
      </c>
      <c r="S155" s="558"/>
      <c r="W155" s="1703"/>
      <c r="X155" s="1704"/>
      <c r="Y155" s="563" t="s">
        <v>2376</v>
      </c>
      <c r="Z155" s="563" t="s">
        <v>2308</v>
      </c>
      <c r="AA155" s="564" t="s">
        <v>2377</v>
      </c>
    </row>
    <row r="156" spans="1:27">
      <c r="A156" s="29"/>
      <c r="B156" s="30" t="s">
        <v>1827</v>
      </c>
      <c r="D156" s="29"/>
      <c r="E156" s="30" t="s">
        <v>2378</v>
      </c>
      <c r="G156" s="29"/>
      <c r="H156" s="30" t="s">
        <v>2379</v>
      </c>
      <c r="J156" s="29"/>
      <c r="K156" s="30" t="s">
        <v>2378</v>
      </c>
      <c r="L156" s="26" t="str">
        <f t="shared" si="0"/>
        <v>23</v>
      </c>
      <c r="M156" s="48" t="s">
        <v>2380</v>
      </c>
      <c r="N156" s="43" t="s">
        <v>2381</v>
      </c>
      <c r="O156" s="43"/>
      <c r="P156" s="557"/>
      <c r="Q156" s="546" t="s">
        <v>2327</v>
      </c>
      <c r="R156" s="547" t="s">
        <v>1650</v>
      </c>
      <c r="S156" s="558"/>
      <c r="W156" s="1703"/>
      <c r="X156" s="1704"/>
      <c r="Y156" s="563" t="s">
        <v>2382</v>
      </c>
      <c r="Z156" s="563" t="s">
        <v>2308</v>
      </c>
      <c r="AA156" s="564" t="s">
        <v>2383</v>
      </c>
    </row>
    <row r="157" spans="1:27">
      <c r="A157" s="29"/>
      <c r="B157" s="30" t="s">
        <v>1954</v>
      </c>
      <c r="D157" s="29"/>
      <c r="E157" s="30" t="s">
        <v>2384</v>
      </c>
      <c r="G157" s="29"/>
      <c r="H157" s="30" t="s">
        <v>2385</v>
      </c>
      <c r="J157" s="29"/>
      <c r="K157" s="30" t="s">
        <v>2384</v>
      </c>
      <c r="L157" s="26" t="str">
        <f t="shared" si="0"/>
        <v>23</v>
      </c>
      <c r="M157" s="43" t="s">
        <v>2386</v>
      </c>
      <c r="N157" s="46" t="s">
        <v>2387</v>
      </c>
      <c r="O157" s="43"/>
      <c r="P157" s="557"/>
      <c r="Q157" s="546" t="s">
        <v>2331</v>
      </c>
      <c r="R157" s="547" t="s">
        <v>1650</v>
      </c>
      <c r="S157" s="558"/>
      <c r="W157" s="1703" t="s">
        <v>1674</v>
      </c>
      <c r="X157" s="1704" t="s">
        <v>2388</v>
      </c>
      <c r="Y157" s="563" t="s">
        <v>2389</v>
      </c>
      <c r="Z157" s="563" t="s">
        <v>2308</v>
      </c>
      <c r="AA157" s="564" t="s">
        <v>2390</v>
      </c>
    </row>
    <row r="158" spans="1:27">
      <c r="A158" s="29"/>
      <c r="B158" s="30" t="s">
        <v>2087</v>
      </c>
      <c r="D158" s="29"/>
      <c r="E158" s="30" t="s">
        <v>2391</v>
      </c>
      <c r="G158" s="29"/>
      <c r="H158" s="30" t="s">
        <v>2392</v>
      </c>
      <c r="J158" s="29"/>
      <c r="K158" s="30" t="s">
        <v>2391</v>
      </c>
      <c r="L158" s="26" t="str">
        <f t="shared" si="0"/>
        <v>23</v>
      </c>
      <c r="M158" s="47" t="s">
        <v>2393</v>
      </c>
      <c r="N158" s="48" t="s">
        <v>2394</v>
      </c>
      <c r="O158" s="43"/>
      <c r="P158" s="557"/>
      <c r="Q158" s="546" t="s">
        <v>2335</v>
      </c>
      <c r="R158" s="547" t="s">
        <v>1650</v>
      </c>
      <c r="S158" s="558"/>
      <c r="W158" s="1703"/>
      <c r="X158" s="1704"/>
      <c r="Y158" s="563" t="s">
        <v>2395</v>
      </c>
      <c r="Z158" s="563" t="s">
        <v>2308</v>
      </c>
      <c r="AA158" s="564" t="s">
        <v>2396</v>
      </c>
    </row>
    <row r="159" spans="1:27">
      <c r="A159" s="29"/>
      <c r="B159" s="30" t="s">
        <v>2092</v>
      </c>
      <c r="D159" s="29"/>
      <c r="E159" s="30" t="s">
        <v>2397</v>
      </c>
      <c r="G159" s="29"/>
      <c r="H159" s="30" t="s">
        <v>2398</v>
      </c>
      <c r="J159" s="29"/>
      <c r="K159" s="30" t="s">
        <v>2397</v>
      </c>
      <c r="L159" s="26" t="str">
        <f t="shared" si="0"/>
        <v>26</v>
      </c>
      <c r="M159" s="43" t="s">
        <v>2399</v>
      </c>
      <c r="N159" s="43" t="s">
        <v>2400</v>
      </c>
      <c r="O159" s="43"/>
      <c r="P159" s="557"/>
      <c r="Q159" s="546" t="s">
        <v>2339</v>
      </c>
      <c r="R159" s="547" t="s">
        <v>1650</v>
      </c>
      <c r="S159" s="558"/>
      <c r="W159" s="1703"/>
      <c r="X159" s="1704"/>
      <c r="Y159" s="563" t="s">
        <v>2401</v>
      </c>
      <c r="Z159" s="563" t="s">
        <v>2308</v>
      </c>
      <c r="AA159" s="564" t="s">
        <v>2402</v>
      </c>
    </row>
    <row r="160" spans="1:27">
      <c r="A160" s="29"/>
      <c r="B160" s="30" t="s">
        <v>1960</v>
      </c>
      <c r="D160" s="29"/>
      <c r="E160" s="30" t="s">
        <v>2403</v>
      </c>
      <c r="G160" s="29"/>
      <c r="H160" s="30" t="s">
        <v>2404</v>
      </c>
      <c r="J160" s="29"/>
      <c r="K160" s="30" t="s">
        <v>2403</v>
      </c>
      <c r="L160" s="26" t="str">
        <f t="shared" si="0"/>
        <v>26</v>
      </c>
      <c r="M160" s="43" t="s">
        <v>2405</v>
      </c>
      <c r="N160" s="43" t="s">
        <v>2406</v>
      </c>
      <c r="O160" s="43"/>
      <c r="P160" s="557"/>
      <c r="Q160" s="546" t="s">
        <v>2344</v>
      </c>
      <c r="R160" s="547" t="s">
        <v>1650</v>
      </c>
      <c r="S160" s="558"/>
      <c r="W160" s="1703"/>
      <c r="X160" s="1704"/>
      <c r="Y160" s="563" t="s">
        <v>2407</v>
      </c>
      <c r="Z160" s="563" t="s">
        <v>2308</v>
      </c>
      <c r="AA160" s="564" t="s">
        <v>2408</v>
      </c>
    </row>
    <row r="161" spans="1:27">
      <c r="A161" s="29"/>
      <c r="B161" s="30" t="s">
        <v>2097</v>
      </c>
      <c r="D161" s="29"/>
      <c r="E161" s="30" t="s">
        <v>2409</v>
      </c>
      <c r="G161" s="29"/>
      <c r="H161" s="30" t="s">
        <v>2410</v>
      </c>
      <c r="J161" s="29"/>
      <c r="K161" s="30" t="s">
        <v>2409</v>
      </c>
      <c r="L161" s="26" t="str">
        <f t="shared" si="0"/>
        <v>26</v>
      </c>
      <c r="M161" s="43" t="s">
        <v>2405</v>
      </c>
      <c r="N161" s="43" t="s">
        <v>2400</v>
      </c>
      <c r="O161" s="43"/>
      <c r="P161" s="557"/>
      <c r="Q161" s="546" t="s">
        <v>2350</v>
      </c>
      <c r="R161" s="547" t="s">
        <v>1650</v>
      </c>
      <c r="S161" s="558"/>
      <c r="W161" s="1703"/>
      <c r="X161" s="1704"/>
      <c r="Y161" s="563" t="s">
        <v>2411</v>
      </c>
      <c r="Z161" s="563" t="s">
        <v>2308</v>
      </c>
      <c r="AA161" s="564" t="s">
        <v>2412</v>
      </c>
    </row>
    <row r="162" spans="1:27">
      <c r="A162" s="29"/>
      <c r="B162" s="30" t="s">
        <v>1832</v>
      </c>
      <c r="D162" s="29"/>
      <c r="E162" s="30" t="s">
        <v>2413</v>
      </c>
      <c r="G162" s="29"/>
      <c r="H162" s="30" t="s">
        <v>2414</v>
      </c>
      <c r="J162" s="29"/>
      <c r="K162" s="30" t="s">
        <v>2413</v>
      </c>
      <c r="L162" s="26" t="str">
        <f t="shared" si="0"/>
        <v>26</v>
      </c>
      <c r="M162" s="48" t="s">
        <v>2415</v>
      </c>
      <c r="N162" s="43" t="s">
        <v>2381</v>
      </c>
      <c r="O162" s="43"/>
      <c r="P162" s="557"/>
      <c r="Q162" s="546" t="s">
        <v>2355</v>
      </c>
      <c r="R162" s="547" t="s">
        <v>1650</v>
      </c>
      <c r="S162" s="558"/>
      <c r="W162" s="1703"/>
      <c r="X162" s="1704"/>
      <c r="Y162" s="563" t="s">
        <v>2416</v>
      </c>
      <c r="Z162" s="563" t="s">
        <v>2308</v>
      </c>
      <c r="AA162" s="564" t="s">
        <v>2417</v>
      </c>
    </row>
    <row r="163" spans="1:27">
      <c r="A163" s="29"/>
      <c r="B163" s="30" t="s">
        <v>1843</v>
      </c>
      <c r="D163" s="29"/>
      <c r="E163" s="30" t="s">
        <v>2418</v>
      </c>
      <c r="G163" s="29"/>
      <c r="H163" s="30" t="s">
        <v>1972</v>
      </c>
      <c r="J163" s="29"/>
      <c r="K163" s="30" t="s">
        <v>2418</v>
      </c>
      <c r="L163" s="26" t="str">
        <f t="shared" si="0"/>
        <v>33</v>
      </c>
      <c r="M163" s="43" t="s">
        <v>2419</v>
      </c>
      <c r="N163" s="43" t="s">
        <v>2420</v>
      </c>
      <c r="O163" s="43"/>
      <c r="P163" s="557"/>
      <c r="Q163" s="546" t="s">
        <v>2361</v>
      </c>
      <c r="R163" s="547" t="s">
        <v>1650</v>
      </c>
      <c r="S163" s="558"/>
      <c r="W163" s="1703"/>
      <c r="X163" s="1704"/>
      <c r="Y163" s="563" t="s">
        <v>2421</v>
      </c>
      <c r="Z163" s="563" t="s">
        <v>2308</v>
      </c>
      <c r="AA163" s="564" t="s">
        <v>2422</v>
      </c>
    </row>
    <row r="164" spans="1:27">
      <c r="A164" s="29"/>
      <c r="B164" s="30" t="s">
        <v>1853</v>
      </c>
      <c r="D164" s="29"/>
      <c r="E164" s="30" t="s">
        <v>2423</v>
      </c>
      <c r="G164" s="29"/>
      <c r="H164" s="30" t="s">
        <v>1976</v>
      </c>
      <c r="J164" s="29"/>
      <c r="K164" s="30" t="s">
        <v>2423</v>
      </c>
      <c r="L164" s="26" t="str">
        <f t="shared" si="0"/>
        <v>34</v>
      </c>
      <c r="M164" s="43" t="s">
        <v>2424</v>
      </c>
      <c r="N164" s="48" t="s">
        <v>2425</v>
      </c>
      <c r="O164" s="43"/>
      <c r="P164" s="557"/>
      <c r="Q164" s="546" t="s">
        <v>2373</v>
      </c>
      <c r="R164" s="547" t="s">
        <v>1650</v>
      </c>
      <c r="S164" s="558"/>
      <c r="W164" s="1703"/>
      <c r="X164" s="1704"/>
      <c r="Y164" s="563" t="s">
        <v>2426</v>
      </c>
      <c r="Z164" s="563" t="s">
        <v>2308</v>
      </c>
      <c r="AA164" s="564" t="s">
        <v>2427</v>
      </c>
    </row>
    <row r="165" spans="1:27">
      <c r="A165" s="29"/>
      <c r="B165" s="30" t="s">
        <v>1980</v>
      </c>
      <c r="D165" s="29"/>
      <c r="E165" s="30" t="s">
        <v>2428</v>
      </c>
      <c r="G165" s="29"/>
      <c r="H165" s="30" t="s">
        <v>1982</v>
      </c>
      <c r="J165" s="29"/>
      <c r="K165" s="30" t="s">
        <v>2428</v>
      </c>
      <c r="L165" s="26" t="str">
        <f t="shared" si="0"/>
        <v>34</v>
      </c>
      <c r="M165" s="43" t="s">
        <v>2429</v>
      </c>
      <c r="N165" s="48" t="s">
        <v>2430</v>
      </c>
      <c r="O165" s="43"/>
      <c r="P165" s="557"/>
      <c r="Q165" s="546" t="s">
        <v>2385</v>
      </c>
      <c r="R165" s="547" t="s">
        <v>1650</v>
      </c>
      <c r="S165" s="558"/>
      <c r="W165" s="1703"/>
      <c r="X165" s="1704"/>
      <c r="Y165" s="563" t="s">
        <v>2431</v>
      </c>
      <c r="Z165" s="563" t="s">
        <v>2308</v>
      </c>
      <c r="AA165" s="564" t="s">
        <v>2432</v>
      </c>
    </row>
    <row r="166" spans="1:27">
      <c r="A166" s="29"/>
      <c r="B166" s="30" t="s">
        <v>1986</v>
      </c>
      <c r="D166" s="29"/>
      <c r="E166" s="30" t="s">
        <v>2433</v>
      </c>
      <c r="G166" s="29"/>
      <c r="H166" s="30" t="s">
        <v>1988</v>
      </c>
      <c r="J166" s="29"/>
      <c r="K166" s="30" t="s">
        <v>2433</v>
      </c>
      <c r="L166" s="26" t="str">
        <f t="shared" si="0"/>
        <v>36</v>
      </c>
      <c r="M166" s="43" t="s">
        <v>2434</v>
      </c>
      <c r="N166" s="43" t="s">
        <v>2406</v>
      </c>
      <c r="O166" s="43"/>
      <c r="P166" s="557"/>
      <c r="Q166" s="546" t="s">
        <v>2392</v>
      </c>
      <c r="R166" s="547" t="s">
        <v>1650</v>
      </c>
      <c r="S166" s="558"/>
      <c r="W166" s="1703"/>
      <c r="X166" s="1704"/>
      <c r="Y166" s="563" t="s">
        <v>2435</v>
      </c>
      <c r="Z166" s="563" t="s">
        <v>2308</v>
      </c>
      <c r="AA166" s="564" t="s">
        <v>2436</v>
      </c>
    </row>
    <row r="167" spans="1:27">
      <c r="A167" s="29"/>
      <c r="B167" s="30" t="s">
        <v>1993</v>
      </c>
      <c r="D167" s="29"/>
      <c r="E167" s="30" t="s">
        <v>2437</v>
      </c>
      <c r="G167" s="29"/>
      <c r="H167" s="30" t="s">
        <v>1995</v>
      </c>
      <c r="J167" s="29"/>
      <c r="K167" s="30" t="s">
        <v>2437</v>
      </c>
      <c r="L167" s="26" t="str">
        <f t="shared" si="0"/>
        <v>65</v>
      </c>
      <c r="M167" s="43" t="s">
        <v>2438</v>
      </c>
      <c r="N167" s="43" t="s">
        <v>2439</v>
      </c>
      <c r="O167" s="43"/>
      <c r="P167" s="557"/>
      <c r="Q167" s="546" t="s">
        <v>2410</v>
      </c>
      <c r="R167" s="547" t="s">
        <v>1650</v>
      </c>
      <c r="S167" s="558"/>
      <c r="W167" s="1703"/>
      <c r="X167" s="1704"/>
      <c r="Y167" s="563" t="s">
        <v>2440</v>
      </c>
      <c r="Z167" s="563" t="s">
        <v>2308</v>
      </c>
      <c r="AA167" s="564" t="s">
        <v>2441</v>
      </c>
    </row>
    <row r="168" spans="1:27">
      <c r="A168" s="29"/>
      <c r="B168" s="30" t="s">
        <v>1868</v>
      </c>
      <c r="D168" s="29"/>
      <c r="E168" s="30" t="s">
        <v>2442</v>
      </c>
      <c r="G168" s="29"/>
      <c r="H168" s="30" t="s">
        <v>2000</v>
      </c>
      <c r="J168" s="29"/>
      <c r="K168" s="30" t="s">
        <v>2442</v>
      </c>
      <c r="L168" s="26" t="str">
        <f t="shared" si="0"/>
        <v>66</v>
      </c>
      <c r="M168" s="48" t="s">
        <v>2443</v>
      </c>
      <c r="N168" s="48" t="s">
        <v>2444</v>
      </c>
      <c r="O168" s="43"/>
      <c r="P168" s="557"/>
      <c r="Q168" s="546" t="s">
        <v>2231</v>
      </c>
      <c r="R168" s="547" t="s">
        <v>1542</v>
      </c>
      <c r="S168" s="558"/>
      <c r="W168" s="1703"/>
      <c r="X168" s="1704"/>
      <c r="Y168" s="563" t="s">
        <v>2445</v>
      </c>
      <c r="Z168" s="563" t="s">
        <v>2308</v>
      </c>
      <c r="AA168" s="564" t="s">
        <v>2446</v>
      </c>
    </row>
    <row r="169" spans="1:27">
      <c r="A169" s="29"/>
      <c r="B169" s="30" t="s">
        <v>1874</v>
      </c>
      <c r="D169" s="29"/>
      <c r="E169" s="30" t="s">
        <v>2447</v>
      </c>
      <c r="G169" s="29"/>
      <c r="H169" s="30" t="s">
        <v>2005</v>
      </c>
      <c r="J169" s="29"/>
      <c r="K169" s="30" t="s">
        <v>2447</v>
      </c>
      <c r="M169" s="48" t="s">
        <v>2448</v>
      </c>
      <c r="N169" s="50"/>
      <c r="Q169" s="546" t="s">
        <v>2236</v>
      </c>
      <c r="R169" s="547" t="s">
        <v>1555</v>
      </c>
      <c r="S169" s="558"/>
      <c r="W169" s="1703"/>
      <c r="X169" s="1704"/>
      <c r="Y169" s="563" t="s">
        <v>2449</v>
      </c>
      <c r="Z169" s="563" t="s">
        <v>2308</v>
      </c>
      <c r="AA169" s="564" t="s">
        <v>2450</v>
      </c>
    </row>
    <row r="170" spans="1:27" ht="15.75" thickBot="1">
      <c r="A170" s="29"/>
      <c r="B170" s="30" t="s">
        <v>1880</v>
      </c>
      <c r="D170" s="29"/>
      <c r="E170" s="30" t="s">
        <v>2451</v>
      </c>
      <c r="G170" s="31"/>
      <c r="H170" s="32" t="s">
        <v>2010</v>
      </c>
      <c r="J170" s="29"/>
      <c r="K170" s="30" t="s">
        <v>2451</v>
      </c>
      <c r="M170" s="43" t="s">
        <v>2452</v>
      </c>
      <c r="Q170" s="546" t="s">
        <v>2241</v>
      </c>
      <c r="R170" s="547" t="s">
        <v>1565</v>
      </c>
      <c r="S170" s="558"/>
      <c r="W170" s="1703"/>
      <c r="X170" s="1704"/>
      <c r="Y170" s="563" t="s">
        <v>2453</v>
      </c>
      <c r="Z170" s="563" t="s">
        <v>2308</v>
      </c>
      <c r="AA170" s="564" t="s">
        <v>2454</v>
      </c>
    </row>
    <row r="171" spans="1:27">
      <c r="A171" s="29"/>
      <c r="B171" s="30" t="s">
        <v>2014</v>
      </c>
      <c r="D171" s="29"/>
      <c r="E171" s="30" t="s">
        <v>2455</v>
      </c>
      <c r="J171" s="29"/>
      <c r="K171" s="30" t="s">
        <v>2455</v>
      </c>
      <c r="M171" s="43" t="s">
        <v>2456</v>
      </c>
      <c r="Q171" s="546" t="s">
        <v>2246</v>
      </c>
      <c r="R171" s="547" t="s">
        <v>1542</v>
      </c>
      <c r="W171" s="1703"/>
      <c r="X171" s="1704"/>
      <c r="Y171" s="563" t="s">
        <v>2457</v>
      </c>
      <c r="Z171" s="563" t="s">
        <v>2308</v>
      </c>
      <c r="AA171" s="564" t="s">
        <v>2458</v>
      </c>
    </row>
    <row r="172" spans="1:27">
      <c r="A172" s="29"/>
      <c r="B172" s="30" t="s">
        <v>2019</v>
      </c>
      <c r="D172" s="29"/>
      <c r="E172" s="30" t="s">
        <v>2459</v>
      </c>
      <c r="J172" s="29"/>
      <c r="K172" s="30" t="s">
        <v>2459</v>
      </c>
      <c r="M172" s="47" t="s">
        <v>2460</v>
      </c>
      <c r="Q172" s="546" t="s">
        <v>2251</v>
      </c>
      <c r="R172" s="547" t="s">
        <v>1555</v>
      </c>
      <c r="W172" s="1703"/>
      <c r="X172" s="1704"/>
      <c r="Y172" s="563" t="s">
        <v>2461</v>
      </c>
      <c r="Z172" s="563" t="s">
        <v>2308</v>
      </c>
      <c r="AA172" s="564" t="s">
        <v>2462</v>
      </c>
    </row>
    <row r="173" spans="1:27" ht="15.75">
      <c r="A173" s="29"/>
      <c r="B173" s="30" t="s">
        <v>1885</v>
      </c>
      <c r="D173" s="29"/>
      <c r="E173" s="30" t="s">
        <v>2463</v>
      </c>
      <c r="J173" s="29"/>
      <c r="K173" s="30" t="s">
        <v>2463</v>
      </c>
      <c r="M173" s="49" t="s">
        <v>2464</v>
      </c>
      <c r="Q173" s="546" t="s">
        <v>2256</v>
      </c>
      <c r="R173" s="547" t="s">
        <v>1565</v>
      </c>
      <c r="W173" s="1703"/>
      <c r="X173" s="1704"/>
      <c r="Y173" s="563" t="s">
        <v>2465</v>
      </c>
      <c r="Z173" s="563" t="s">
        <v>2308</v>
      </c>
      <c r="AA173" s="564" t="s">
        <v>2466</v>
      </c>
    </row>
    <row r="174" spans="1:27">
      <c r="A174" s="29"/>
      <c r="B174" s="30" t="s">
        <v>2028</v>
      </c>
      <c r="D174" s="29"/>
      <c r="E174" s="30" t="s">
        <v>2467</v>
      </c>
      <c r="J174" s="29"/>
      <c r="K174" s="30" t="s">
        <v>2467</v>
      </c>
      <c r="Q174" s="546" t="s">
        <v>2261</v>
      </c>
      <c r="R174" s="547" t="s">
        <v>1555</v>
      </c>
      <c r="W174" s="1703"/>
      <c r="X174" s="1704"/>
      <c r="Y174" s="563" t="s">
        <v>2468</v>
      </c>
      <c r="Z174" s="563" t="s">
        <v>2308</v>
      </c>
      <c r="AA174" s="564" t="s">
        <v>2469</v>
      </c>
    </row>
    <row r="175" spans="1:27">
      <c r="A175" s="29"/>
      <c r="B175" s="30" t="s">
        <v>1890</v>
      </c>
      <c r="D175" s="29"/>
      <c r="E175" s="30" t="s">
        <v>2470</v>
      </c>
      <c r="J175" s="29"/>
      <c r="K175" s="30" t="s">
        <v>2470</v>
      </c>
      <c r="Q175" s="546" t="s">
        <v>2367</v>
      </c>
      <c r="R175" s="547" t="s">
        <v>1650</v>
      </c>
      <c r="W175" s="1703"/>
      <c r="X175" s="1704"/>
      <c r="Y175" s="563" t="s">
        <v>2471</v>
      </c>
      <c r="Z175" s="563" t="s">
        <v>2308</v>
      </c>
      <c r="AA175" s="564" t="s">
        <v>2472</v>
      </c>
    </row>
    <row r="176" spans="1:27">
      <c r="A176" s="29"/>
      <c r="B176" s="30" t="s">
        <v>2037</v>
      </c>
      <c r="D176" s="29"/>
      <c r="E176" s="30" t="s">
        <v>2473</v>
      </c>
      <c r="J176" s="29"/>
      <c r="K176" s="30" t="s">
        <v>2473</v>
      </c>
      <c r="Q176" s="546" t="s">
        <v>2379</v>
      </c>
      <c r="R176" s="547" t="s">
        <v>1650</v>
      </c>
      <c r="W176" s="1703" t="s">
        <v>1591</v>
      </c>
      <c r="X176" s="1704" t="s">
        <v>2474</v>
      </c>
      <c r="Y176" s="563" t="s">
        <v>2475</v>
      </c>
      <c r="Z176" s="563" t="s">
        <v>2476</v>
      </c>
      <c r="AA176" s="564" t="s">
        <v>2477</v>
      </c>
    </row>
    <row r="177" spans="1:27">
      <c r="A177" s="29"/>
      <c r="B177" s="30" t="s">
        <v>2042</v>
      </c>
      <c r="D177" s="29"/>
      <c r="E177" s="30" t="s">
        <v>2478</v>
      </c>
      <c r="J177" s="29"/>
      <c r="K177" s="30" t="s">
        <v>2478</v>
      </c>
      <c r="Q177" s="546" t="s">
        <v>2398</v>
      </c>
      <c r="R177" s="547" t="s">
        <v>1650</v>
      </c>
      <c r="W177" s="1703"/>
      <c r="X177" s="1704"/>
      <c r="Y177" s="563" t="s">
        <v>2479</v>
      </c>
      <c r="Z177" s="563" t="s">
        <v>2476</v>
      </c>
      <c r="AA177" s="564" t="s">
        <v>1929</v>
      </c>
    </row>
    <row r="178" spans="1:27">
      <c r="A178" s="29"/>
      <c r="B178" s="30" t="s">
        <v>2101</v>
      </c>
      <c r="D178" s="29"/>
      <c r="E178" s="30" t="s">
        <v>2480</v>
      </c>
      <c r="J178" s="29"/>
      <c r="K178" s="30" t="s">
        <v>2480</v>
      </c>
      <c r="Q178" s="546" t="s">
        <v>2404</v>
      </c>
      <c r="R178" s="547" t="s">
        <v>1650</v>
      </c>
      <c r="W178" s="1703"/>
      <c r="X178" s="1704"/>
      <c r="Y178" s="563" t="s">
        <v>2481</v>
      </c>
      <c r="Z178" s="563" t="s">
        <v>2476</v>
      </c>
      <c r="AA178" s="564" t="s">
        <v>2482</v>
      </c>
    </row>
    <row r="179" spans="1:27" ht="15.75" thickBot="1">
      <c r="A179" s="29"/>
      <c r="B179" s="30" t="s">
        <v>2105</v>
      </c>
      <c r="D179" s="29"/>
      <c r="E179" s="30" t="s">
        <v>2483</v>
      </c>
      <c r="J179" s="29"/>
      <c r="K179" s="30" t="s">
        <v>2483</v>
      </c>
      <c r="Q179" s="572" t="s">
        <v>2414</v>
      </c>
      <c r="R179" s="552" t="s">
        <v>1650</v>
      </c>
      <c r="W179" s="1703"/>
      <c r="X179" s="1704"/>
      <c r="Y179" s="563" t="s">
        <v>2484</v>
      </c>
      <c r="Z179" s="563" t="s">
        <v>2476</v>
      </c>
      <c r="AA179" s="564" t="s">
        <v>2485</v>
      </c>
    </row>
    <row r="180" spans="1:27">
      <c r="A180" s="29"/>
      <c r="B180" s="30" t="s">
        <v>2109</v>
      </c>
      <c r="D180" s="29"/>
      <c r="E180" s="30" t="s">
        <v>2486</v>
      </c>
      <c r="J180" s="29"/>
      <c r="K180" s="30" t="s">
        <v>2486</v>
      </c>
      <c r="W180" s="1703"/>
      <c r="X180" s="1704"/>
      <c r="Y180" s="563" t="s">
        <v>2487</v>
      </c>
      <c r="Z180" s="563" t="s">
        <v>2476</v>
      </c>
      <c r="AA180" s="564" t="s">
        <v>2488</v>
      </c>
    </row>
    <row r="181" spans="1:27">
      <c r="A181" s="29"/>
      <c r="B181" s="30" t="s">
        <v>2114</v>
      </c>
      <c r="D181" s="29"/>
      <c r="E181" s="30" t="s">
        <v>2489</v>
      </c>
      <c r="J181" s="29"/>
      <c r="K181" s="30" t="s">
        <v>2489</v>
      </c>
      <c r="W181" s="1703"/>
      <c r="X181" s="1704"/>
      <c r="Y181" s="563" t="s">
        <v>2490</v>
      </c>
      <c r="Z181" s="563" t="s">
        <v>2476</v>
      </c>
      <c r="AA181" s="564" t="s">
        <v>2491</v>
      </c>
    </row>
    <row r="182" spans="1:27">
      <c r="A182" s="29"/>
      <c r="B182" s="30" t="s">
        <v>2119</v>
      </c>
      <c r="D182" s="29"/>
      <c r="E182" s="30" t="s">
        <v>2492</v>
      </c>
      <c r="J182" s="29"/>
      <c r="K182" s="30" t="s">
        <v>2492</v>
      </c>
      <c r="W182" s="1703"/>
      <c r="X182" s="1704"/>
      <c r="Y182" s="563" t="s">
        <v>2493</v>
      </c>
      <c r="Z182" s="563" t="s">
        <v>2476</v>
      </c>
      <c r="AA182" s="564" t="s">
        <v>2494</v>
      </c>
    </row>
    <row r="183" spans="1:27">
      <c r="A183" s="29"/>
      <c r="B183" s="30" t="s">
        <v>2123</v>
      </c>
      <c r="D183" s="29"/>
      <c r="E183" s="30" t="s">
        <v>2495</v>
      </c>
      <c r="J183" s="29"/>
      <c r="K183" s="30" t="s">
        <v>2495</v>
      </c>
      <c r="W183" s="1703"/>
      <c r="X183" s="1704"/>
      <c r="Y183" s="563" t="s">
        <v>2496</v>
      </c>
      <c r="Z183" s="563" t="s">
        <v>2476</v>
      </c>
      <c r="AA183" s="564" t="s">
        <v>2497</v>
      </c>
    </row>
    <row r="184" spans="1:27">
      <c r="A184" s="29"/>
      <c r="B184" s="30" t="s">
        <v>2127</v>
      </c>
      <c r="D184" s="29"/>
      <c r="E184" s="30" t="s">
        <v>2498</v>
      </c>
      <c r="J184" s="29"/>
      <c r="K184" s="30" t="s">
        <v>2498</v>
      </c>
      <c r="W184" s="1703"/>
      <c r="X184" s="1704"/>
      <c r="Y184" s="563" t="s">
        <v>2499</v>
      </c>
      <c r="Z184" s="563" t="s">
        <v>2476</v>
      </c>
      <c r="AA184" s="564" t="s">
        <v>2500</v>
      </c>
    </row>
    <row r="185" spans="1:27">
      <c r="A185" s="29"/>
      <c r="B185" s="30" t="s">
        <v>2131</v>
      </c>
      <c r="D185" s="29"/>
      <c r="E185" s="30" t="s">
        <v>2501</v>
      </c>
      <c r="J185" s="29"/>
      <c r="K185" s="30" t="s">
        <v>2501</v>
      </c>
      <c r="W185" s="1703"/>
      <c r="X185" s="1704"/>
      <c r="Y185" s="563" t="s">
        <v>2502</v>
      </c>
      <c r="Z185" s="563" t="s">
        <v>2476</v>
      </c>
      <c r="AA185" s="564" t="s">
        <v>2503</v>
      </c>
    </row>
    <row r="186" spans="1:27">
      <c r="A186" s="29"/>
      <c r="B186" s="30" t="s">
        <v>2136</v>
      </c>
      <c r="D186" s="29"/>
      <c r="E186" s="30" t="s">
        <v>2504</v>
      </c>
      <c r="J186" s="29"/>
      <c r="K186" s="30" t="s">
        <v>2504</v>
      </c>
      <c r="W186" s="1703"/>
      <c r="X186" s="1704"/>
      <c r="Y186" s="563" t="s">
        <v>2505</v>
      </c>
      <c r="Z186" s="563" t="s">
        <v>2476</v>
      </c>
      <c r="AA186" s="564" t="s">
        <v>2506</v>
      </c>
    </row>
    <row r="187" spans="1:27">
      <c r="A187" s="29"/>
      <c r="B187" s="30" t="s">
        <v>2140</v>
      </c>
      <c r="D187" s="29"/>
      <c r="E187" s="30" t="s">
        <v>2507</v>
      </c>
      <c r="J187" s="29"/>
      <c r="K187" s="30" t="s">
        <v>2507</v>
      </c>
      <c r="W187" s="1703"/>
      <c r="X187" s="1704"/>
      <c r="Y187" s="563" t="s">
        <v>2508</v>
      </c>
      <c r="Z187" s="563" t="s">
        <v>2476</v>
      </c>
      <c r="AA187" s="564" t="s">
        <v>2509</v>
      </c>
    </row>
    <row r="188" spans="1:27">
      <c r="A188" s="29"/>
      <c r="B188" s="30" t="s">
        <v>2145</v>
      </c>
      <c r="D188" s="29"/>
      <c r="E188" s="30" t="s">
        <v>2510</v>
      </c>
      <c r="J188" s="29"/>
      <c r="K188" s="30" t="s">
        <v>2510</v>
      </c>
      <c r="W188" s="1703"/>
      <c r="X188" s="1704"/>
      <c r="Y188" s="563" t="s">
        <v>2511</v>
      </c>
      <c r="Z188" s="563" t="s">
        <v>2476</v>
      </c>
      <c r="AA188" s="564" t="s">
        <v>2512</v>
      </c>
    </row>
    <row r="189" spans="1:27">
      <c r="A189" s="29"/>
      <c r="B189" s="30" t="s">
        <v>2150</v>
      </c>
      <c r="D189" s="29"/>
      <c r="E189" s="30" t="s">
        <v>2513</v>
      </c>
      <c r="J189" s="29"/>
      <c r="K189" s="30" t="s">
        <v>2513</v>
      </c>
      <c r="W189" s="1703" t="s">
        <v>1582</v>
      </c>
      <c r="X189" s="1704" t="s">
        <v>2514</v>
      </c>
      <c r="Y189" s="563" t="s">
        <v>2515</v>
      </c>
      <c r="Z189" s="563" t="s">
        <v>2476</v>
      </c>
      <c r="AA189" s="564" t="s">
        <v>2516</v>
      </c>
    </row>
    <row r="190" spans="1:27">
      <c r="A190" s="29"/>
      <c r="B190" s="30" t="s">
        <v>2154</v>
      </c>
      <c r="D190" s="29"/>
      <c r="E190" s="30" t="s">
        <v>2517</v>
      </c>
      <c r="J190" s="29"/>
      <c r="K190" s="30" t="s">
        <v>2517</v>
      </c>
      <c r="W190" s="1703"/>
      <c r="X190" s="1704"/>
      <c r="Y190" s="563" t="s">
        <v>2518</v>
      </c>
      <c r="Z190" s="563" t="s">
        <v>2476</v>
      </c>
      <c r="AA190" s="564" t="s">
        <v>2519</v>
      </c>
    </row>
    <row r="191" spans="1:27">
      <c r="A191" s="29"/>
      <c r="B191" s="30" t="s">
        <v>2158</v>
      </c>
      <c r="D191" s="29"/>
      <c r="E191" s="30" t="s">
        <v>2520</v>
      </c>
      <c r="J191" s="29"/>
      <c r="K191" s="30" t="s">
        <v>2520</v>
      </c>
      <c r="W191" s="1703"/>
      <c r="X191" s="1704"/>
      <c r="Y191" s="563" t="s">
        <v>2521</v>
      </c>
      <c r="Z191" s="563" t="s">
        <v>2476</v>
      </c>
      <c r="AA191" s="564" t="s">
        <v>2026</v>
      </c>
    </row>
    <row r="192" spans="1:27">
      <c r="A192" s="29"/>
      <c r="B192" s="30" t="s">
        <v>2162</v>
      </c>
      <c r="D192" s="29"/>
      <c r="E192" s="30" t="s">
        <v>2522</v>
      </c>
      <c r="J192" s="29"/>
      <c r="K192" s="30" t="s">
        <v>2522</v>
      </c>
      <c r="W192" s="1703"/>
      <c r="X192" s="1704"/>
      <c r="Y192" s="563" t="s">
        <v>2523</v>
      </c>
      <c r="Z192" s="563" t="s">
        <v>2476</v>
      </c>
      <c r="AA192" s="564" t="s">
        <v>2524</v>
      </c>
    </row>
    <row r="193" spans="1:27">
      <c r="A193" s="29"/>
      <c r="B193" s="30" t="s">
        <v>2047</v>
      </c>
      <c r="D193" s="29"/>
      <c r="E193" s="30" t="s">
        <v>2525</v>
      </c>
      <c r="J193" s="29"/>
      <c r="K193" s="30" t="s">
        <v>2525</v>
      </c>
      <c r="W193" s="1703"/>
      <c r="X193" s="1704"/>
      <c r="Y193" s="563" t="s">
        <v>2526</v>
      </c>
      <c r="Z193" s="563" t="s">
        <v>2476</v>
      </c>
      <c r="AA193" s="564" t="s">
        <v>2527</v>
      </c>
    </row>
    <row r="194" spans="1:27">
      <c r="A194" s="29"/>
      <c r="B194" s="30" t="s">
        <v>2166</v>
      </c>
      <c r="D194" s="29"/>
      <c r="E194" s="30" t="s">
        <v>2528</v>
      </c>
      <c r="J194" s="29"/>
      <c r="K194" s="30" t="s">
        <v>2528</v>
      </c>
      <c r="W194" s="1703"/>
      <c r="X194" s="1704"/>
      <c r="Y194" s="563" t="s">
        <v>2529</v>
      </c>
      <c r="Z194" s="563" t="s">
        <v>2476</v>
      </c>
      <c r="AA194" s="564" t="s">
        <v>2530</v>
      </c>
    </row>
    <row r="195" spans="1:27">
      <c r="A195" s="29"/>
      <c r="B195" s="547" t="s">
        <v>2171</v>
      </c>
      <c r="D195" s="29"/>
      <c r="E195" s="30" t="s">
        <v>2531</v>
      </c>
      <c r="J195" s="29"/>
      <c r="K195" s="30" t="s">
        <v>2531</v>
      </c>
      <c r="W195" s="1703"/>
      <c r="X195" s="1704"/>
      <c r="Y195" s="563" t="s">
        <v>2532</v>
      </c>
      <c r="Z195" s="563" t="s">
        <v>2476</v>
      </c>
      <c r="AA195" s="564" t="s">
        <v>2304</v>
      </c>
    </row>
    <row r="196" spans="1:27">
      <c r="A196" s="29"/>
      <c r="B196" s="30" t="s">
        <v>1895</v>
      </c>
      <c r="D196" s="29"/>
      <c r="E196" s="30" t="s">
        <v>2533</v>
      </c>
      <c r="J196" s="29"/>
      <c r="K196" s="30" t="s">
        <v>2533</v>
      </c>
      <c r="W196" s="1703"/>
      <c r="X196" s="1704"/>
      <c r="Y196" s="563" t="s">
        <v>2534</v>
      </c>
      <c r="Z196" s="563" t="s">
        <v>2476</v>
      </c>
      <c r="AA196" s="564" t="s">
        <v>2535</v>
      </c>
    </row>
    <row r="197" spans="1:27">
      <c r="A197" s="29"/>
      <c r="B197" s="30" t="s">
        <v>2056</v>
      </c>
      <c r="D197" s="29"/>
      <c r="E197" s="30" t="s">
        <v>2536</v>
      </c>
      <c r="J197" s="29"/>
      <c r="K197" s="30" t="s">
        <v>2536</v>
      </c>
      <c r="W197" s="1703"/>
      <c r="X197" s="1704"/>
      <c r="Y197" s="563" t="s">
        <v>2537</v>
      </c>
      <c r="Z197" s="563" t="s">
        <v>2476</v>
      </c>
      <c r="AA197" s="564" t="s">
        <v>2538</v>
      </c>
    </row>
    <row r="198" spans="1:27">
      <c r="A198" s="29"/>
      <c r="B198" s="30" t="s">
        <v>2061</v>
      </c>
      <c r="D198" s="29"/>
      <c r="E198" s="30" t="s">
        <v>2539</v>
      </c>
      <c r="J198" s="29"/>
      <c r="K198" s="30" t="s">
        <v>2539</v>
      </c>
      <c r="W198" s="1703"/>
      <c r="X198" s="1704"/>
      <c r="Y198" s="563" t="s">
        <v>2540</v>
      </c>
      <c r="Z198" s="563" t="s">
        <v>2476</v>
      </c>
      <c r="AA198" s="564" t="s">
        <v>2541</v>
      </c>
    </row>
    <row r="199" spans="1:27">
      <c r="A199" s="29"/>
      <c r="B199" s="30" t="s">
        <v>2066</v>
      </c>
      <c r="D199" s="29"/>
      <c r="E199" s="30" t="s">
        <v>2542</v>
      </c>
      <c r="J199" s="29"/>
      <c r="K199" s="30" t="s">
        <v>2542</v>
      </c>
      <c r="W199" s="1703"/>
      <c r="X199" s="1704"/>
      <c r="Y199" s="563" t="s">
        <v>2543</v>
      </c>
      <c r="Z199" s="563" t="s">
        <v>2476</v>
      </c>
      <c r="AA199" s="564" t="s">
        <v>2544</v>
      </c>
    </row>
    <row r="200" spans="1:27">
      <c r="A200" s="29"/>
      <c r="B200" s="30" t="s">
        <v>2071</v>
      </c>
      <c r="D200" s="29"/>
      <c r="E200" s="30" t="s">
        <v>2545</v>
      </c>
      <c r="J200" s="29"/>
      <c r="K200" s="30" t="s">
        <v>2545</v>
      </c>
      <c r="W200" s="1703"/>
      <c r="X200" s="1704"/>
      <c r="Y200" s="563" t="s">
        <v>2546</v>
      </c>
      <c r="Z200" s="563" t="s">
        <v>2476</v>
      </c>
      <c r="AA200" s="564" t="s">
        <v>2547</v>
      </c>
    </row>
    <row r="201" spans="1:27">
      <c r="A201" s="29"/>
      <c r="B201" s="30" t="s">
        <v>2076</v>
      </c>
      <c r="D201" s="29"/>
      <c r="E201" s="30" t="s">
        <v>2548</v>
      </c>
      <c r="J201" s="29"/>
      <c r="K201" s="30" t="s">
        <v>2548</v>
      </c>
      <c r="W201" s="1703"/>
      <c r="X201" s="1704"/>
      <c r="Y201" s="563" t="s">
        <v>2549</v>
      </c>
      <c r="Z201" s="563" t="s">
        <v>2476</v>
      </c>
      <c r="AA201" s="564" t="s">
        <v>2550</v>
      </c>
    </row>
    <row r="202" spans="1:27">
      <c r="A202" s="29"/>
      <c r="B202" s="30" t="s">
        <v>2081</v>
      </c>
      <c r="D202" s="29"/>
      <c r="E202" s="30" t="s">
        <v>2551</v>
      </c>
      <c r="J202" s="29"/>
      <c r="K202" s="30" t="s">
        <v>2551</v>
      </c>
      <c r="W202" s="1703"/>
      <c r="X202" s="1704"/>
      <c r="Y202" s="563" t="s">
        <v>2552</v>
      </c>
      <c r="Z202" s="563" t="s">
        <v>2476</v>
      </c>
      <c r="AA202" s="564" t="s">
        <v>2553</v>
      </c>
    </row>
    <row r="203" spans="1:27">
      <c r="A203" s="29"/>
      <c r="B203" s="30" t="s">
        <v>2086</v>
      </c>
      <c r="D203" s="29"/>
      <c r="E203" s="30" t="s">
        <v>2554</v>
      </c>
      <c r="J203" s="29"/>
      <c r="K203" s="30" t="s">
        <v>2554</v>
      </c>
      <c r="W203" s="1703"/>
      <c r="X203" s="1704"/>
      <c r="Y203" s="563" t="s">
        <v>2555</v>
      </c>
      <c r="Z203" s="563" t="s">
        <v>2476</v>
      </c>
      <c r="AA203" s="564" t="s">
        <v>2556</v>
      </c>
    </row>
    <row r="204" spans="1:27">
      <c r="A204" s="29"/>
      <c r="B204" s="30" t="s">
        <v>2091</v>
      </c>
      <c r="D204" s="29"/>
      <c r="E204" s="30" t="s">
        <v>2557</v>
      </c>
      <c r="J204" s="29"/>
      <c r="K204" s="30" t="s">
        <v>2557</v>
      </c>
      <c r="W204" s="1703"/>
      <c r="X204" s="1704"/>
      <c r="Y204" s="563" t="s">
        <v>2558</v>
      </c>
      <c r="Z204" s="563" t="s">
        <v>2476</v>
      </c>
      <c r="AA204" s="564" t="s">
        <v>2559</v>
      </c>
    </row>
    <row r="205" spans="1:27">
      <c r="A205" s="29"/>
      <c r="B205" s="30" t="s">
        <v>2096</v>
      </c>
      <c r="D205" s="29"/>
      <c r="E205" s="30" t="s">
        <v>2560</v>
      </c>
      <c r="J205" s="29"/>
      <c r="K205" s="30" t="s">
        <v>2560</v>
      </c>
      <c r="W205" s="1703"/>
      <c r="X205" s="1704"/>
      <c r="Y205" s="563" t="s">
        <v>2561</v>
      </c>
      <c r="Z205" s="563" t="s">
        <v>2476</v>
      </c>
      <c r="AA205" s="564" t="s">
        <v>1807</v>
      </c>
    </row>
    <row r="206" spans="1:27">
      <c r="A206" s="29"/>
      <c r="B206" s="547" t="s">
        <v>2176</v>
      </c>
      <c r="D206" s="29"/>
      <c r="E206" s="30" t="s">
        <v>2562</v>
      </c>
      <c r="J206" s="29"/>
      <c r="K206" s="30" t="s">
        <v>2562</v>
      </c>
      <c r="W206" s="1703"/>
      <c r="X206" s="1704"/>
      <c r="Y206" s="563" t="s">
        <v>2563</v>
      </c>
      <c r="Z206" s="563" t="s">
        <v>2476</v>
      </c>
      <c r="AA206" s="564" t="s">
        <v>2564</v>
      </c>
    </row>
    <row r="207" spans="1:27" ht="15.75" thickBot="1">
      <c r="A207" s="29"/>
      <c r="B207" s="30" t="s">
        <v>1900</v>
      </c>
      <c r="D207" s="29"/>
      <c r="E207" s="30" t="s">
        <v>2565</v>
      </c>
      <c r="J207" s="29"/>
      <c r="K207" s="30" t="s">
        <v>2565</v>
      </c>
      <c r="W207" s="1705"/>
      <c r="X207" s="1706"/>
      <c r="Y207" s="565" t="s">
        <v>2566</v>
      </c>
      <c r="Z207" s="565" t="s">
        <v>2476</v>
      </c>
      <c r="AA207" s="566" t="s">
        <v>2567</v>
      </c>
    </row>
    <row r="208" spans="1:27">
      <c r="A208" s="29"/>
      <c r="B208" s="30" t="s">
        <v>1905</v>
      </c>
      <c r="D208" s="29"/>
      <c r="E208" s="30" t="s">
        <v>2568</v>
      </c>
      <c r="J208" s="29"/>
      <c r="K208" s="30" t="s">
        <v>2568</v>
      </c>
    </row>
    <row r="209" spans="1:11">
      <c r="A209" s="29"/>
      <c r="B209" s="30" t="s">
        <v>1916</v>
      </c>
      <c r="D209" s="29"/>
      <c r="E209" s="30" t="s">
        <v>2569</v>
      </c>
      <c r="J209" s="29"/>
      <c r="K209" s="30" t="s">
        <v>2569</v>
      </c>
    </row>
    <row r="210" spans="1:11">
      <c r="A210" s="29"/>
      <c r="B210" s="30" t="s">
        <v>2113</v>
      </c>
      <c r="D210" s="29"/>
      <c r="E210" s="30" t="s">
        <v>2570</v>
      </c>
      <c r="J210" s="29"/>
      <c r="K210" s="30" t="s">
        <v>2570</v>
      </c>
    </row>
    <row r="211" spans="1:11">
      <c r="A211" s="29"/>
      <c r="B211" s="30" t="s">
        <v>2118</v>
      </c>
      <c r="D211" s="29"/>
      <c r="E211" s="30" t="s">
        <v>2571</v>
      </c>
      <c r="J211" s="29"/>
      <c r="K211" s="30" t="s">
        <v>2571</v>
      </c>
    </row>
    <row r="212" spans="1:11">
      <c r="A212" s="29"/>
      <c r="B212" s="30" t="s">
        <v>2181</v>
      </c>
      <c r="D212" s="29"/>
      <c r="E212" s="30" t="s">
        <v>2572</v>
      </c>
      <c r="J212" s="29"/>
      <c r="K212" s="30" t="s">
        <v>2572</v>
      </c>
    </row>
    <row r="213" spans="1:11">
      <c r="A213" s="29"/>
      <c r="B213" s="30" t="s">
        <v>2186</v>
      </c>
      <c r="D213" s="29"/>
      <c r="E213" s="30" t="s">
        <v>2573</v>
      </c>
      <c r="J213" s="29"/>
      <c r="K213" s="30" t="s">
        <v>2573</v>
      </c>
    </row>
    <row r="214" spans="1:11">
      <c r="A214" s="29"/>
      <c r="B214" s="30" t="s">
        <v>2190</v>
      </c>
      <c r="D214" s="29"/>
      <c r="E214" s="30" t="s">
        <v>2574</v>
      </c>
      <c r="J214" s="29"/>
      <c r="K214" s="30" t="s">
        <v>2574</v>
      </c>
    </row>
    <row r="215" spans="1:11">
      <c r="A215" s="29"/>
      <c r="B215" s="551" t="s">
        <v>1911</v>
      </c>
      <c r="D215" s="29"/>
      <c r="E215" s="30" t="s">
        <v>2575</v>
      </c>
      <c r="J215" s="29"/>
      <c r="K215" s="30" t="s">
        <v>2575</v>
      </c>
    </row>
    <row r="216" spans="1:11">
      <c r="A216" s="29"/>
      <c r="B216" s="30" t="s">
        <v>1921</v>
      </c>
      <c r="D216" s="29"/>
      <c r="E216" s="30" t="s">
        <v>2576</v>
      </c>
      <c r="J216" s="29"/>
      <c r="K216" s="30" t="s">
        <v>2576</v>
      </c>
    </row>
    <row r="217" spans="1:11">
      <c r="A217" s="29"/>
      <c r="B217" s="30" t="s">
        <v>1927</v>
      </c>
      <c r="D217" s="29"/>
      <c r="E217" s="30" t="s">
        <v>2577</v>
      </c>
      <c r="J217" s="29"/>
      <c r="K217" s="30" t="s">
        <v>2577</v>
      </c>
    </row>
    <row r="218" spans="1:11">
      <c r="A218" s="29"/>
      <c r="B218" s="30" t="s">
        <v>1933</v>
      </c>
      <c r="D218" s="29"/>
      <c r="E218" s="30" t="s">
        <v>2578</v>
      </c>
      <c r="J218" s="29"/>
      <c r="K218" s="30" t="s">
        <v>2578</v>
      </c>
    </row>
    <row r="219" spans="1:11">
      <c r="A219" s="29"/>
      <c r="B219" s="30" t="s">
        <v>2135</v>
      </c>
      <c r="D219" s="29"/>
      <c r="E219" s="30" t="s">
        <v>2579</v>
      </c>
      <c r="J219" s="29"/>
      <c r="K219" s="30" t="s">
        <v>2579</v>
      </c>
    </row>
    <row r="220" spans="1:11">
      <c r="A220" s="29"/>
      <c r="B220" s="30" t="s">
        <v>2199</v>
      </c>
      <c r="D220" s="29"/>
      <c r="E220" s="30" t="s">
        <v>2580</v>
      </c>
      <c r="J220" s="29"/>
      <c r="K220" s="30" t="s">
        <v>2580</v>
      </c>
    </row>
    <row r="221" spans="1:11">
      <c r="A221" s="29"/>
      <c r="B221" s="30" t="s">
        <v>2204</v>
      </c>
      <c r="D221" s="29"/>
      <c r="E221" s="30" t="s">
        <v>2581</v>
      </c>
      <c r="J221" s="29"/>
      <c r="K221" s="30" t="s">
        <v>2581</v>
      </c>
    </row>
    <row r="222" spans="1:11">
      <c r="A222" s="29"/>
      <c r="B222" s="30" t="s">
        <v>2208</v>
      </c>
      <c r="D222" s="29"/>
      <c r="E222" s="30" t="s">
        <v>2582</v>
      </c>
      <c r="J222" s="29"/>
      <c r="K222" s="30" t="s">
        <v>2582</v>
      </c>
    </row>
    <row r="223" spans="1:11">
      <c r="A223" s="29"/>
      <c r="B223" s="30" t="s">
        <v>2213</v>
      </c>
      <c r="D223" s="29"/>
      <c r="E223" s="30" t="s">
        <v>2583</v>
      </c>
      <c r="J223" s="29"/>
      <c r="K223" s="30" t="s">
        <v>2583</v>
      </c>
    </row>
    <row r="224" spans="1:11">
      <c r="A224" s="29"/>
      <c r="B224" s="30" t="s">
        <v>1939</v>
      </c>
      <c r="D224" s="29"/>
      <c r="E224" s="30" t="s">
        <v>2584</v>
      </c>
      <c r="J224" s="29"/>
      <c r="K224" s="30" t="s">
        <v>2584</v>
      </c>
    </row>
    <row r="225" spans="1:11">
      <c r="A225" s="29"/>
      <c r="B225" s="30" t="s">
        <v>2144</v>
      </c>
      <c r="D225" s="29"/>
      <c r="E225" s="30" t="s">
        <v>2585</v>
      </c>
      <c r="J225" s="29"/>
      <c r="K225" s="30" t="s">
        <v>2585</v>
      </c>
    </row>
    <row r="226" spans="1:11">
      <c r="A226" s="29"/>
      <c r="B226" s="30" t="s">
        <v>2149</v>
      </c>
      <c r="D226" s="29"/>
      <c r="E226" s="30" t="s">
        <v>2586</v>
      </c>
      <c r="J226" s="29"/>
      <c r="K226" s="30" t="s">
        <v>2586</v>
      </c>
    </row>
    <row r="227" spans="1:11">
      <c r="A227" s="29"/>
      <c r="B227" s="30" t="s">
        <v>1945</v>
      </c>
      <c r="D227" s="29"/>
      <c r="E227" s="30" t="s">
        <v>2587</v>
      </c>
      <c r="J227" s="29"/>
      <c r="K227" s="30" t="s">
        <v>2587</v>
      </c>
    </row>
    <row r="228" spans="1:11">
      <c r="A228" s="29"/>
      <c r="B228" s="30" t="s">
        <v>1950</v>
      </c>
      <c r="D228" s="29"/>
      <c r="E228" s="30" t="s">
        <v>2588</v>
      </c>
      <c r="J228" s="29"/>
      <c r="K228" s="30" t="s">
        <v>2588</v>
      </c>
    </row>
    <row r="229" spans="1:11">
      <c r="A229" s="29"/>
      <c r="B229" s="30" t="s">
        <v>1956</v>
      </c>
      <c r="D229" s="29"/>
      <c r="E229" s="30" t="s">
        <v>2589</v>
      </c>
      <c r="J229" s="29"/>
      <c r="K229" s="30" t="s">
        <v>2589</v>
      </c>
    </row>
    <row r="230" spans="1:11">
      <c r="A230" s="29"/>
      <c r="B230" s="30" t="s">
        <v>1962</v>
      </c>
      <c r="D230" s="29"/>
      <c r="E230" s="30" t="s">
        <v>2590</v>
      </c>
      <c r="J230" s="29"/>
      <c r="K230" s="30" t="s">
        <v>2590</v>
      </c>
    </row>
    <row r="231" spans="1:11">
      <c r="A231" s="29"/>
      <c r="B231" s="30" t="s">
        <v>2170</v>
      </c>
      <c r="D231" s="29"/>
      <c r="E231" s="30" t="s">
        <v>2591</v>
      </c>
      <c r="J231" s="29"/>
      <c r="K231" s="30" t="s">
        <v>2591</v>
      </c>
    </row>
    <row r="232" spans="1:11">
      <c r="A232" s="29"/>
      <c r="B232" s="30" t="s">
        <v>2217</v>
      </c>
      <c r="D232" s="29"/>
      <c r="E232" s="30" t="s">
        <v>2592</v>
      </c>
      <c r="J232" s="29"/>
      <c r="K232" s="30" t="s">
        <v>2592</v>
      </c>
    </row>
    <row r="233" spans="1:11">
      <c r="A233" s="29"/>
      <c r="B233" s="30" t="s">
        <v>2222</v>
      </c>
      <c r="D233" s="29"/>
      <c r="E233" s="30" t="s">
        <v>2593</v>
      </c>
      <c r="J233" s="29"/>
      <c r="K233" s="30" t="s">
        <v>2593</v>
      </c>
    </row>
    <row r="234" spans="1:11">
      <c r="A234" s="29"/>
      <c r="B234" s="30" t="s">
        <v>2227</v>
      </c>
      <c r="D234" s="29"/>
      <c r="E234" s="30" t="s">
        <v>2594</v>
      </c>
      <c r="J234" s="29"/>
      <c r="K234" s="30" t="s">
        <v>2594</v>
      </c>
    </row>
    <row r="235" spans="1:11">
      <c r="A235" s="29"/>
      <c r="B235" s="30" t="s">
        <v>2175</v>
      </c>
      <c r="D235" s="29"/>
      <c r="E235" s="30" t="s">
        <v>2595</v>
      </c>
      <c r="J235" s="29"/>
      <c r="K235" s="30" t="s">
        <v>2595</v>
      </c>
    </row>
    <row r="236" spans="1:11">
      <c r="A236" s="29"/>
      <c r="B236" s="547" t="s">
        <v>2232</v>
      </c>
      <c r="D236" s="29"/>
      <c r="E236" s="30" t="s">
        <v>2596</v>
      </c>
      <c r="J236" s="29"/>
      <c r="K236" s="30" t="s">
        <v>2596</v>
      </c>
    </row>
    <row r="237" spans="1:11">
      <c r="A237" s="29"/>
      <c r="B237" s="30" t="s">
        <v>2180</v>
      </c>
      <c r="D237" s="29"/>
      <c r="E237" s="30" t="s">
        <v>2597</v>
      </c>
      <c r="J237" s="29"/>
      <c r="K237" s="30" t="s">
        <v>2597</v>
      </c>
    </row>
    <row r="238" spans="1:11">
      <c r="A238" s="29"/>
      <c r="B238" s="30" t="s">
        <v>2185</v>
      </c>
      <c r="D238" s="29"/>
      <c r="E238" s="30" t="s">
        <v>2598</v>
      </c>
      <c r="J238" s="29"/>
      <c r="K238" s="30" t="s">
        <v>2598</v>
      </c>
    </row>
    <row r="239" spans="1:11">
      <c r="A239" s="29"/>
      <c r="B239" s="30" t="s">
        <v>2237</v>
      </c>
      <c r="D239" s="29"/>
      <c r="E239" s="30" t="s">
        <v>2599</v>
      </c>
      <c r="J239" s="29"/>
      <c r="K239" s="30" t="s">
        <v>2599</v>
      </c>
    </row>
    <row r="240" spans="1:11">
      <c r="A240" s="29"/>
      <c r="B240" s="547" t="s">
        <v>2242</v>
      </c>
      <c r="D240" s="29"/>
      <c r="E240" s="30" t="s">
        <v>2600</v>
      </c>
      <c r="J240" s="29"/>
      <c r="K240" s="30" t="s">
        <v>2600</v>
      </c>
    </row>
    <row r="241" spans="1:11">
      <c r="A241" s="29"/>
      <c r="B241" s="30" t="s">
        <v>1967</v>
      </c>
      <c r="D241" s="29"/>
      <c r="E241" s="30" t="s">
        <v>2601</v>
      </c>
      <c r="J241" s="29"/>
      <c r="K241" s="30" t="s">
        <v>2601</v>
      </c>
    </row>
    <row r="242" spans="1:11">
      <c r="A242" s="29"/>
      <c r="B242" s="30" t="s">
        <v>2194</v>
      </c>
      <c r="D242" s="29"/>
      <c r="E242" s="30" t="s">
        <v>2602</v>
      </c>
      <c r="J242" s="29"/>
      <c r="K242" s="30" t="s">
        <v>2602</v>
      </c>
    </row>
    <row r="243" spans="1:11">
      <c r="A243" s="29"/>
      <c r="B243" s="30" t="s">
        <v>2198</v>
      </c>
      <c r="D243" s="29"/>
      <c r="E243" s="30" t="s">
        <v>2603</v>
      </c>
      <c r="J243" s="29"/>
      <c r="K243" s="30" t="s">
        <v>2603</v>
      </c>
    </row>
    <row r="244" spans="1:11">
      <c r="A244" s="29"/>
      <c r="B244" s="30" t="s">
        <v>2203</v>
      </c>
      <c r="D244" s="29"/>
      <c r="E244" s="30" t="s">
        <v>2604</v>
      </c>
      <c r="J244" s="29"/>
      <c r="K244" s="30" t="s">
        <v>2604</v>
      </c>
    </row>
    <row r="245" spans="1:11">
      <c r="A245" s="29"/>
      <c r="B245" s="30" t="s">
        <v>2207</v>
      </c>
      <c r="D245" s="29"/>
      <c r="E245" s="30" t="s">
        <v>2605</v>
      </c>
      <c r="J245" s="29"/>
      <c r="K245" s="30" t="s">
        <v>2605</v>
      </c>
    </row>
    <row r="246" spans="1:11">
      <c r="A246" s="29"/>
      <c r="B246" s="30" t="s">
        <v>2212</v>
      </c>
      <c r="D246" s="29"/>
      <c r="E246" s="30" t="s">
        <v>2606</v>
      </c>
      <c r="J246" s="29"/>
      <c r="K246" s="30" t="s">
        <v>2606</v>
      </c>
    </row>
    <row r="247" spans="1:11">
      <c r="A247" s="29"/>
      <c r="B247" s="30" t="s">
        <v>2216</v>
      </c>
      <c r="D247" s="29"/>
      <c r="E247" s="30" t="s">
        <v>2607</v>
      </c>
      <c r="J247" s="29"/>
      <c r="K247" s="30" t="s">
        <v>2607</v>
      </c>
    </row>
    <row r="248" spans="1:11">
      <c r="A248" s="29"/>
      <c r="B248" s="30" t="s">
        <v>2221</v>
      </c>
      <c r="D248" s="29"/>
      <c r="E248" s="30" t="s">
        <v>2608</v>
      </c>
      <c r="J248" s="29"/>
      <c r="K248" s="30" t="s">
        <v>2608</v>
      </c>
    </row>
    <row r="249" spans="1:11">
      <c r="A249" s="29"/>
      <c r="B249" s="30" t="s">
        <v>2226</v>
      </c>
      <c r="D249" s="29"/>
      <c r="E249" s="30" t="s">
        <v>2609</v>
      </c>
      <c r="J249" s="29"/>
      <c r="K249" s="30" t="s">
        <v>2609</v>
      </c>
    </row>
    <row r="250" spans="1:11">
      <c r="A250" s="29"/>
      <c r="B250" s="547" t="s">
        <v>2247</v>
      </c>
      <c r="D250" s="29"/>
      <c r="E250" s="30" t="s">
        <v>2610</v>
      </c>
      <c r="J250" s="29"/>
      <c r="K250" s="30" t="s">
        <v>2610</v>
      </c>
    </row>
    <row r="251" spans="1:11">
      <c r="A251" s="29"/>
      <c r="B251" s="547" t="s">
        <v>2252</v>
      </c>
      <c r="D251" s="29"/>
      <c r="E251" s="30" t="s">
        <v>2611</v>
      </c>
      <c r="J251" s="29"/>
      <c r="K251" s="30" t="s">
        <v>2611</v>
      </c>
    </row>
    <row r="252" spans="1:11">
      <c r="A252" s="29"/>
      <c r="B252" s="30" t="s">
        <v>2231</v>
      </c>
      <c r="D252" s="29"/>
      <c r="E252" s="30" t="s">
        <v>2612</v>
      </c>
      <c r="J252" s="29"/>
      <c r="K252" s="30" t="s">
        <v>2612</v>
      </c>
    </row>
    <row r="253" spans="1:11">
      <c r="A253" s="29"/>
      <c r="B253" s="30" t="s">
        <v>2236</v>
      </c>
      <c r="D253" s="29"/>
      <c r="E253" s="30" t="s">
        <v>2613</v>
      </c>
      <c r="J253" s="29"/>
      <c r="K253" s="30" t="s">
        <v>2613</v>
      </c>
    </row>
    <row r="254" spans="1:11">
      <c r="A254" s="29"/>
      <c r="B254" s="30" t="s">
        <v>2241</v>
      </c>
      <c r="D254" s="29"/>
      <c r="E254" s="30" t="s">
        <v>2614</v>
      </c>
      <c r="J254" s="29"/>
      <c r="K254" s="30" t="s">
        <v>2614</v>
      </c>
    </row>
    <row r="255" spans="1:11">
      <c r="A255" s="29"/>
      <c r="B255" s="30" t="s">
        <v>2246</v>
      </c>
      <c r="D255" s="29"/>
      <c r="E255" s="30" t="s">
        <v>2615</v>
      </c>
      <c r="J255" s="29"/>
      <c r="K255" s="30" t="s">
        <v>2615</v>
      </c>
    </row>
    <row r="256" spans="1:11">
      <c r="A256" s="29"/>
      <c r="B256" s="30" t="s">
        <v>2251</v>
      </c>
      <c r="D256" s="29"/>
      <c r="E256" s="30" t="s">
        <v>2616</v>
      </c>
      <c r="J256" s="29"/>
      <c r="K256" s="30" t="s">
        <v>2616</v>
      </c>
    </row>
    <row r="257" spans="1:11">
      <c r="A257" s="29"/>
      <c r="B257" s="30" t="s">
        <v>2256</v>
      </c>
      <c r="D257" s="29"/>
      <c r="E257" s="30" t="s">
        <v>2617</v>
      </c>
      <c r="J257" s="29"/>
      <c r="K257" s="30" t="s">
        <v>2617</v>
      </c>
    </row>
    <row r="258" spans="1:11">
      <c r="A258" s="29"/>
      <c r="B258" s="30" t="s">
        <v>2261</v>
      </c>
      <c r="D258" s="29"/>
      <c r="E258" s="30" t="s">
        <v>2618</v>
      </c>
      <c r="J258" s="29"/>
      <c r="K258" s="30" t="s">
        <v>2618</v>
      </c>
    </row>
    <row r="259" spans="1:11">
      <c r="A259" s="29"/>
      <c r="B259" s="30" t="s">
        <v>2266</v>
      </c>
      <c r="D259" s="29"/>
      <c r="E259" s="30" t="s">
        <v>2619</v>
      </c>
      <c r="J259" s="29"/>
      <c r="K259" s="30" t="s">
        <v>2619</v>
      </c>
    </row>
    <row r="260" spans="1:11">
      <c r="A260" s="29"/>
      <c r="B260" s="30" t="s">
        <v>2271</v>
      </c>
      <c r="D260" s="29"/>
      <c r="E260" s="30" t="s">
        <v>2620</v>
      </c>
      <c r="J260" s="29"/>
      <c r="K260" s="30" t="s">
        <v>2620</v>
      </c>
    </row>
    <row r="261" spans="1:11">
      <c r="A261" s="29"/>
      <c r="B261" s="30" t="s">
        <v>2276</v>
      </c>
      <c r="D261" s="29"/>
      <c r="E261" s="30" t="s">
        <v>2621</v>
      </c>
      <c r="J261" s="29"/>
      <c r="K261" s="30" t="s">
        <v>2621</v>
      </c>
    </row>
    <row r="262" spans="1:11">
      <c r="A262" s="29"/>
      <c r="B262" s="30" t="s">
        <v>2281</v>
      </c>
      <c r="D262" s="29"/>
      <c r="E262" s="30" t="s">
        <v>2622</v>
      </c>
      <c r="J262" s="29"/>
      <c r="K262" s="30" t="s">
        <v>2622</v>
      </c>
    </row>
    <row r="263" spans="1:11">
      <c r="A263" s="29"/>
      <c r="B263" s="30" t="s">
        <v>2286</v>
      </c>
      <c r="D263" s="29"/>
      <c r="E263" s="30" t="s">
        <v>2623</v>
      </c>
      <c r="J263" s="29"/>
      <c r="K263" s="30" t="s">
        <v>2623</v>
      </c>
    </row>
    <row r="264" spans="1:11">
      <c r="A264" s="29"/>
      <c r="B264" s="30" t="s">
        <v>2291</v>
      </c>
      <c r="D264" s="29"/>
      <c r="E264" s="30" t="s">
        <v>2624</v>
      </c>
      <c r="J264" s="29"/>
      <c r="K264" s="30" t="s">
        <v>2624</v>
      </c>
    </row>
    <row r="265" spans="1:11">
      <c r="A265" s="29"/>
      <c r="B265" s="30" t="s">
        <v>2296</v>
      </c>
      <c r="D265" s="29"/>
      <c r="E265" s="30" t="s">
        <v>2625</v>
      </c>
      <c r="J265" s="29"/>
      <c r="K265" s="30" t="s">
        <v>2625</v>
      </c>
    </row>
    <row r="266" spans="1:11">
      <c r="A266" s="29"/>
      <c r="B266" s="30" t="s">
        <v>2301</v>
      </c>
      <c r="D266" s="29"/>
      <c r="E266" s="30" t="s">
        <v>2626</v>
      </c>
      <c r="J266" s="29"/>
      <c r="K266" s="30" t="s">
        <v>2626</v>
      </c>
    </row>
    <row r="267" spans="1:11">
      <c r="A267" s="29"/>
      <c r="B267" s="30" t="s">
        <v>2306</v>
      </c>
      <c r="D267" s="29"/>
      <c r="E267" s="30" t="s">
        <v>2627</v>
      </c>
      <c r="J267" s="29"/>
      <c r="K267" s="30" t="s">
        <v>2627</v>
      </c>
    </row>
    <row r="268" spans="1:11">
      <c r="A268" s="29"/>
      <c r="B268" s="30" t="s">
        <v>2311</v>
      </c>
      <c r="D268" s="29"/>
      <c r="E268" s="30" t="s">
        <v>2628</v>
      </c>
      <c r="J268" s="29"/>
      <c r="K268" s="30" t="s">
        <v>2628</v>
      </c>
    </row>
    <row r="269" spans="1:11">
      <c r="A269" s="29"/>
      <c r="B269" s="30" t="s">
        <v>2315</v>
      </c>
      <c r="D269" s="29"/>
      <c r="E269" s="30" t="s">
        <v>2629</v>
      </c>
      <c r="J269" s="29"/>
      <c r="K269" s="30" t="s">
        <v>2629</v>
      </c>
    </row>
    <row r="270" spans="1:11">
      <c r="A270" s="29"/>
      <c r="B270" s="30" t="s">
        <v>2319</v>
      </c>
      <c r="D270" s="29"/>
      <c r="E270" s="30" t="s">
        <v>2630</v>
      </c>
      <c r="J270" s="29"/>
      <c r="K270" s="30" t="s">
        <v>2630</v>
      </c>
    </row>
    <row r="271" spans="1:11">
      <c r="A271" s="29"/>
      <c r="B271" s="30" t="s">
        <v>2323</v>
      </c>
      <c r="D271" s="29"/>
      <c r="E271" s="30" t="s">
        <v>2631</v>
      </c>
      <c r="J271" s="29"/>
      <c r="K271" s="30" t="s">
        <v>2631</v>
      </c>
    </row>
    <row r="272" spans="1:11">
      <c r="A272" s="29"/>
      <c r="B272" s="30" t="s">
        <v>2327</v>
      </c>
      <c r="D272" s="29"/>
      <c r="E272" s="30" t="s">
        <v>2632</v>
      </c>
      <c r="J272" s="29"/>
      <c r="K272" s="30" t="s">
        <v>2632</v>
      </c>
    </row>
    <row r="273" spans="1:11">
      <c r="A273" s="29"/>
      <c r="B273" s="30" t="s">
        <v>2331</v>
      </c>
      <c r="D273" s="29"/>
      <c r="E273" s="30" t="s">
        <v>2633</v>
      </c>
      <c r="J273" s="29"/>
      <c r="K273" s="30" t="s">
        <v>2633</v>
      </c>
    </row>
    <row r="274" spans="1:11">
      <c r="A274" s="29"/>
      <c r="B274" s="30" t="s">
        <v>2335</v>
      </c>
      <c r="D274" s="29"/>
      <c r="E274" s="30" t="s">
        <v>2634</v>
      </c>
      <c r="J274" s="29"/>
      <c r="K274" s="30" t="s">
        <v>2367</v>
      </c>
    </row>
    <row r="275" spans="1:11">
      <c r="A275" s="29"/>
      <c r="B275" s="30" t="s">
        <v>2339</v>
      </c>
      <c r="D275" s="29"/>
      <c r="E275" s="30" t="s">
        <v>2635</v>
      </c>
      <c r="J275" s="29"/>
      <c r="K275" s="30" t="s">
        <v>2634</v>
      </c>
    </row>
    <row r="276" spans="1:11">
      <c r="A276" s="29"/>
      <c r="B276" s="30" t="s">
        <v>2344</v>
      </c>
      <c r="D276" s="29"/>
      <c r="E276" s="30" t="s">
        <v>2636</v>
      </c>
      <c r="J276" s="29"/>
      <c r="K276" s="30" t="s">
        <v>2379</v>
      </c>
    </row>
    <row r="277" spans="1:11">
      <c r="A277" s="29"/>
      <c r="B277" s="30" t="s">
        <v>2350</v>
      </c>
      <c r="D277" s="29"/>
      <c r="E277" s="30" t="s">
        <v>2637</v>
      </c>
      <c r="J277" s="29"/>
      <c r="K277" s="30" t="s">
        <v>2635</v>
      </c>
    </row>
    <row r="278" spans="1:11">
      <c r="A278" s="29"/>
      <c r="B278" s="547" t="s">
        <v>2257</v>
      </c>
      <c r="D278" s="29"/>
      <c r="E278" s="30" t="s">
        <v>2638</v>
      </c>
      <c r="J278" s="29"/>
      <c r="K278" s="30" t="s">
        <v>2398</v>
      </c>
    </row>
    <row r="279" spans="1:11">
      <c r="A279" s="29"/>
      <c r="B279" s="30" t="s">
        <v>2355</v>
      </c>
      <c r="D279" s="29"/>
      <c r="E279" s="30" t="s">
        <v>2639</v>
      </c>
      <c r="J279" s="29"/>
      <c r="K279" s="30" t="s">
        <v>2404</v>
      </c>
    </row>
    <row r="280" spans="1:11" ht="15.75" thickBot="1">
      <c r="A280" s="29"/>
      <c r="B280" s="30" t="s">
        <v>2361</v>
      </c>
      <c r="D280" s="31"/>
      <c r="E280" s="32" t="s">
        <v>2640</v>
      </c>
      <c r="J280" s="29"/>
      <c r="K280" s="30" t="s">
        <v>2636</v>
      </c>
    </row>
    <row r="281" spans="1:11">
      <c r="A281" s="29"/>
      <c r="B281" s="30" t="s">
        <v>2367</v>
      </c>
      <c r="J281" s="29"/>
      <c r="K281" s="30" t="s">
        <v>2637</v>
      </c>
    </row>
    <row r="282" spans="1:11">
      <c r="A282" s="29"/>
      <c r="B282" s="30" t="s">
        <v>2373</v>
      </c>
      <c r="J282" s="29"/>
      <c r="K282" s="30" t="s">
        <v>2638</v>
      </c>
    </row>
    <row r="283" spans="1:11">
      <c r="A283" s="29"/>
      <c r="B283" s="30" t="s">
        <v>2379</v>
      </c>
      <c r="J283" s="29"/>
      <c r="K283" s="30" t="s">
        <v>2639</v>
      </c>
    </row>
    <row r="284" spans="1:11">
      <c r="A284" s="29"/>
      <c r="B284" s="30" t="s">
        <v>2385</v>
      </c>
      <c r="J284" s="29"/>
      <c r="K284" s="30" t="s">
        <v>2414</v>
      </c>
    </row>
    <row r="285" spans="1:11" ht="15.75" thickBot="1">
      <c r="A285" s="29"/>
      <c r="B285" s="30" t="s">
        <v>2392</v>
      </c>
      <c r="J285" s="31"/>
      <c r="K285" s="32" t="s">
        <v>2640</v>
      </c>
    </row>
    <row r="286" spans="1:11">
      <c r="A286" s="29"/>
      <c r="B286" s="30" t="s">
        <v>2398</v>
      </c>
    </row>
    <row r="287" spans="1:11">
      <c r="A287" s="29"/>
      <c r="B287" s="30" t="s">
        <v>2404</v>
      </c>
    </row>
    <row r="288" spans="1:11">
      <c r="A288" s="29"/>
      <c r="B288" s="30" t="s">
        <v>2410</v>
      </c>
    </row>
    <row r="289" spans="1:2">
      <c r="A289" s="29"/>
      <c r="B289" s="30" t="s">
        <v>2414</v>
      </c>
    </row>
    <row r="290" spans="1:2">
      <c r="A290" s="29"/>
      <c r="B290" s="30" t="s">
        <v>1972</v>
      </c>
    </row>
    <row r="291" spans="1:2">
      <c r="A291" s="29"/>
      <c r="B291" s="30" t="s">
        <v>2262</v>
      </c>
    </row>
    <row r="292" spans="1:2">
      <c r="A292" s="29"/>
      <c r="B292" s="30" t="s">
        <v>2267</v>
      </c>
    </row>
    <row r="293" spans="1:2">
      <c r="A293" s="29"/>
      <c r="B293" s="30" t="s">
        <v>2272</v>
      </c>
    </row>
    <row r="294" spans="1:2">
      <c r="A294" s="29"/>
      <c r="B294" s="30" t="s">
        <v>2277</v>
      </c>
    </row>
    <row r="295" spans="1:2">
      <c r="A295" s="29"/>
      <c r="B295" s="30" t="s">
        <v>2282</v>
      </c>
    </row>
    <row r="296" spans="1:2">
      <c r="A296" s="29"/>
      <c r="B296" s="30" t="s">
        <v>2287</v>
      </c>
    </row>
    <row r="297" spans="1:2">
      <c r="A297" s="29"/>
      <c r="B297" s="30" t="s">
        <v>2292</v>
      </c>
    </row>
    <row r="298" spans="1:2">
      <c r="A298" s="29"/>
      <c r="B298" s="30" t="s">
        <v>2297</v>
      </c>
    </row>
    <row r="299" spans="1:2">
      <c r="A299" s="29"/>
      <c r="B299" s="30" t="s">
        <v>2302</v>
      </c>
    </row>
    <row r="300" spans="1:2">
      <c r="A300" s="29"/>
      <c r="B300" s="30" t="s">
        <v>1976</v>
      </c>
    </row>
    <row r="301" spans="1:2">
      <c r="A301" s="29"/>
      <c r="B301" s="30" t="s">
        <v>1982</v>
      </c>
    </row>
    <row r="302" spans="1:2">
      <c r="A302" s="29"/>
      <c r="B302" s="30" t="s">
        <v>1988</v>
      </c>
    </row>
    <row r="303" spans="1:2">
      <c r="A303" s="29"/>
      <c r="B303" s="30" t="s">
        <v>1995</v>
      </c>
    </row>
    <row r="304" spans="1:2">
      <c r="A304" s="29"/>
      <c r="B304" s="30" t="s">
        <v>2000</v>
      </c>
    </row>
    <row r="305" spans="1:2">
      <c r="A305" s="29"/>
      <c r="B305" s="30" t="s">
        <v>2005</v>
      </c>
    </row>
    <row r="306" spans="1:2" ht="15.75" thickBot="1">
      <c r="A306" s="31"/>
      <c r="B306" s="32" t="s">
        <v>2010</v>
      </c>
    </row>
  </sheetData>
  <autoFilter ref="A4:AA297"/>
  <sortState ref="B5:B306">
    <sortCondition ref="B5:B306"/>
  </sortState>
  <dataConsolidate/>
  <mergeCells count="37">
    <mergeCell ref="W189:W207"/>
    <mergeCell ref="X189:X207"/>
    <mergeCell ref="W141:W156"/>
    <mergeCell ref="X141:X156"/>
    <mergeCell ref="W157:W175"/>
    <mergeCell ref="X157:X175"/>
    <mergeCell ref="W176:W188"/>
    <mergeCell ref="X176:X188"/>
    <mergeCell ref="X74:X86"/>
    <mergeCell ref="W87:W124"/>
    <mergeCell ref="X87:X124"/>
    <mergeCell ref="X125:X130"/>
    <mergeCell ref="W131:W140"/>
    <mergeCell ref="X131:X140"/>
    <mergeCell ref="W6:W14"/>
    <mergeCell ref="W26:W27"/>
    <mergeCell ref="W61:W73"/>
    <mergeCell ref="W125:W130"/>
    <mergeCell ref="X6:X14"/>
    <mergeCell ref="W15:W19"/>
    <mergeCell ref="X15:X19"/>
    <mergeCell ref="W20:W25"/>
    <mergeCell ref="X20:X25"/>
    <mergeCell ref="X26:X27"/>
    <mergeCell ref="W28:W36"/>
    <mergeCell ref="X28:X36"/>
    <mergeCell ref="W37:W60"/>
    <mergeCell ref="X37:X60"/>
    <mergeCell ref="X61:X73"/>
    <mergeCell ref="W74:W86"/>
    <mergeCell ref="A3:B3"/>
    <mergeCell ref="M150:M151"/>
    <mergeCell ref="Q3:R3"/>
    <mergeCell ref="N150:O150"/>
    <mergeCell ref="M3:N3"/>
    <mergeCell ref="J3:K3"/>
    <mergeCell ref="G3:H3"/>
  </mergeCells>
  <phoneticPr fontId="106" type="noConversion"/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FF0000"/>
    <pageSetUpPr fitToPage="1"/>
  </sheetPr>
  <dimension ref="A1:O81"/>
  <sheetViews>
    <sheetView showGridLines="0" showZeros="0" topLeftCell="G4" zoomScaleNormal="100" workbookViewId="0">
      <selection activeCell="K14" sqref="K14"/>
    </sheetView>
  </sheetViews>
  <sheetFormatPr defaultColWidth="9.140625" defaultRowHeight="15"/>
  <cols>
    <col min="1" max="1" width="11.5703125" style="177" hidden="1" customWidth="1"/>
    <col min="2" max="2" width="36.42578125" style="177" customWidth="1"/>
    <col min="3" max="3" width="36.5703125" style="177" customWidth="1"/>
    <col min="4" max="4" width="27.85546875" style="177" customWidth="1"/>
    <col min="5" max="5" width="15.42578125" style="177" customWidth="1"/>
    <col min="6" max="6" width="28.42578125" style="177" customWidth="1"/>
    <col min="7" max="7" width="20.85546875" style="177" customWidth="1"/>
    <col min="8" max="8" width="19.85546875" style="177" customWidth="1"/>
    <col min="9" max="9" width="17.42578125" style="177" customWidth="1"/>
    <col min="10" max="10" width="19.5703125" style="177" customWidth="1"/>
    <col min="11" max="11" width="19.85546875" style="177" customWidth="1"/>
    <col min="12" max="12" width="22.140625" style="1348" customWidth="1"/>
    <col min="13" max="13" width="16.5703125" style="177" customWidth="1"/>
    <col min="14" max="14" width="16.42578125" style="177" customWidth="1"/>
    <col min="15" max="16384" width="9.140625" style="177"/>
  </cols>
  <sheetData>
    <row r="1" spans="1:15" ht="20.100000000000001" customHeight="1">
      <c r="A1" s="1346"/>
      <c r="B1" s="174">
        <f>ID.ORG!C2</f>
        <v>600016684</v>
      </c>
      <c r="C1" s="175" t="s">
        <v>2</v>
      </c>
      <c r="D1" s="176">
        <f>IFERROR(ID.ORG!E2,"")</f>
        <v>62331582</v>
      </c>
      <c r="E1" s="155"/>
      <c r="G1" s="1347"/>
    </row>
    <row r="2" spans="1:15" ht="41.1" customHeight="1">
      <c r="A2" s="1346"/>
      <c r="B2" s="184" t="str">
        <f>IFERROR(ID.ORG!C3,"")</f>
        <v>Gymnázium, Havířov-Podlesí, příspěvková organizace</v>
      </c>
      <c r="C2" s="178"/>
      <c r="D2" s="179"/>
      <c r="E2" s="156"/>
    </row>
    <row r="3" spans="1:15" ht="20.100000000000001" customHeight="1">
      <c r="A3" s="1349"/>
      <c r="B3" s="1350">
        <f>IFERROR(ID.ORG!C4,"")</f>
        <v>0</v>
      </c>
      <c r="C3" s="1351"/>
      <c r="D3" s="180"/>
      <c r="E3" s="167"/>
      <c r="F3" s="181"/>
    </row>
    <row r="4" spans="1:15" ht="20.100000000000001" customHeight="1">
      <c r="A4" s="1352"/>
      <c r="B4" s="1350">
        <f>IFERROR(ID.ORG!D4,"")</f>
        <v>0</v>
      </c>
      <c r="C4" s="1351"/>
      <c r="D4" s="180"/>
      <c r="E4" s="182"/>
      <c r="F4" s="181"/>
    </row>
    <row r="5" spans="1:15" ht="20.100000000000001" customHeight="1">
      <c r="A5" s="1352"/>
      <c r="B5" s="1350">
        <f>IFERROR(ID.ORG!E4,"")</f>
        <v>0</v>
      </c>
      <c r="C5" s="1351"/>
      <c r="D5" s="180"/>
      <c r="E5" s="182"/>
      <c r="F5" s="181"/>
    </row>
    <row r="6" spans="1:15" ht="39.950000000000003" customHeight="1" thickBot="1">
      <c r="B6" s="1353" t="s">
        <v>11</v>
      </c>
      <c r="C6" s="1354"/>
      <c r="D6" s="1354"/>
      <c r="E6" s="1354"/>
      <c r="F6" s="1354"/>
      <c r="G6" s="1355"/>
      <c r="H6" s="1355"/>
      <c r="I6" s="1355"/>
      <c r="J6" s="1354"/>
      <c r="K6" s="1354"/>
    </row>
    <row r="7" spans="1:15" ht="39.950000000000003" customHeight="1" thickBot="1">
      <c r="B7" s="1356"/>
      <c r="C7" s="1357"/>
      <c r="D7" s="1358"/>
      <c r="E7" s="1358"/>
      <c r="F7" s="1359" t="s">
        <v>5</v>
      </c>
      <c r="G7" s="183" t="str">
        <f>ID.ORG!C5</f>
        <v>2022/2023</v>
      </c>
      <c r="H7" s="1360">
        <f>IFERROR(VLOOKUP($G$7,Seznamy!$F$13:$H$18,2,0),"")</f>
        <v>44805</v>
      </c>
      <c r="I7" s="1361">
        <f>IFERROR(VLOOKUP($G$7,Seznamy!$F$13:$H$18,3,0),"")</f>
        <v>45169</v>
      </c>
      <c r="J7" s="168"/>
      <c r="K7" s="1362"/>
    </row>
    <row r="8" spans="1:15" ht="26.25" customHeight="1">
      <c r="B8" s="1363"/>
      <c r="C8" s="1364"/>
      <c r="D8" s="1365"/>
      <c r="E8" s="1366"/>
      <c r="F8" s="1365"/>
      <c r="G8" s="1365"/>
      <c r="H8" s="1367"/>
      <c r="I8" s="1368"/>
      <c r="J8" s="1369" t="s">
        <v>32</v>
      </c>
      <c r="K8" s="1370">
        <f>ID.ORG!C6</f>
        <v>400</v>
      </c>
      <c r="L8" s="1371"/>
    </row>
    <row r="9" spans="1:15" ht="26.25" customHeight="1">
      <c r="B9" s="1363"/>
      <c r="C9" s="1364"/>
      <c r="D9" s="1365"/>
      <c r="E9" s="1366"/>
      <c r="F9" s="1365"/>
      <c r="G9" s="1365"/>
      <c r="H9" s="1367"/>
      <c r="I9" s="1368"/>
      <c r="J9" s="1372" t="s">
        <v>33</v>
      </c>
      <c r="K9" s="1373">
        <f>ID.ORG!C7</f>
        <v>0</v>
      </c>
      <c r="L9" s="1371"/>
    </row>
    <row r="10" spans="1:15" ht="24" customHeight="1" thickBot="1">
      <c r="B10" s="1374"/>
      <c r="C10" s="1375"/>
      <c r="D10" s="1376"/>
      <c r="E10" s="1377"/>
      <c r="F10" s="1376"/>
      <c r="G10" s="1376"/>
      <c r="H10" s="1378"/>
      <c r="I10" s="1379"/>
      <c r="J10" s="1380" t="s">
        <v>34</v>
      </c>
      <c r="K10" s="1381">
        <f>K8+K9</f>
        <v>400</v>
      </c>
      <c r="L10" s="1371"/>
    </row>
    <row r="11" spans="1:15" ht="18" customHeight="1" thickBot="1">
      <c r="A11" s="1382"/>
      <c r="B11" s="1383" t="s">
        <v>35</v>
      </c>
      <c r="C11" s="1500"/>
      <c r="D11" s="1384"/>
      <c r="E11" s="1385"/>
      <c r="F11" s="1385"/>
      <c r="G11" s="1386"/>
      <c r="H11" s="1387"/>
      <c r="I11" s="1388"/>
      <c r="J11" s="1497"/>
      <c r="K11" s="1389" t="s">
        <v>36</v>
      </c>
      <c r="L11" s="1358"/>
      <c r="M11" s="1388"/>
      <c r="N11" s="1590" t="s">
        <v>30</v>
      </c>
    </row>
    <row r="12" spans="1:15" ht="65.099999999999994" customHeight="1" thickBot="1">
      <c r="A12" s="1390"/>
      <c r="B12" s="1498" t="s">
        <v>37</v>
      </c>
      <c r="C12" s="1536" t="s">
        <v>38</v>
      </c>
      <c r="D12" s="1499" t="s">
        <v>39</v>
      </c>
      <c r="E12" s="1391" t="s">
        <v>40</v>
      </c>
      <c r="F12" s="1392" t="s">
        <v>41</v>
      </c>
      <c r="G12" s="1393" t="s">
        <v>42</v>
      </c>
      <c r="H12" s="1394" t="s">
        <v>43</v>
      </c>
      <c r="I12" s="1495" t="s">
        <v>44</v>
      </c>
      <c r="J12" s="1537" t="s">
        <v>45</v>
      </c>
      <c r="K12" s="1496" t="s">
        <v>46</v>
      </c>
      <c r="L12" s="1395" t="s">
        <v>47</v>
      </c>
      <c r="M12" s="1495" t="s">
        <v>48</v>
      </c>
      <c r="N12" s="1591"/>
      <c r="O12" s="1396"/>
    </row>
    <row r="13" spans="1:15" ht="30" customHeight="1">
      <c r="B13" s="611" t="s">
        <v>2720</v>
      </c>
      <c r="C13" s="612" t="s">
        <v>2702</v>
      </c>
      <c r="D13" s="613" t="s">
        <v>340</v>
      </c>
      <c r="E13" s="614" t="s">
        <v>2719</v>
      </c>
      <c r="F13" s="615" t="s">
        <v>418</v>
      </c>
      <c r="G13" s="616" t="s">
        <v>2724</v>
      </c>
      <c r="H13" s="617">
        <v>1994000</v>
      </c>
      <c r="I13" s="618">
        <v>36</v>
      </c>
      <c r="J13" s="618">
        <v>7</v>
      </c>
      <c r="K13" s="619" t="s">
        <v>320</v>
      </c>
      <c r="L13" s="1397">
        <f>IFERROR(H13/I13*J13,"")</f>
        <v>387722.22222222225</v>
      </c>
      <c r="M13" s="1398">
        <f>IFERROR(IF(K13="SŠ",L13/$K$8,(IF(K13="Konzervatoř",L13/$K$8,(IF(K13="SŠ a VOŠ",L13/$K$10,(IF(K13="VOŠ",L13/$K$9,L13/$K$8))))))),"")</f>
        <v>969.30555555555566</v>
      </c>
      <c r="N13" s="631"/>
      <c r="O13" s="1396"/>
    </row>
    <row r="14" spans="1:15" ht="30" customHeight="1">
      <c r="B14" s="611" t="s">
        <v>2721</v>
      </c>
      <c r="C14" s="612" t="s">
        <v>2722</v>
      </c>
      <c r="D14" s="613" t="s">
        <v>326</v>
      </c>
      <c r="E14" s="614" t="s">
        <v>2723</v>
      </c>
      <c r="F14" s="615" t="s">
        <v>421</v>
      </c>
      <c r="G14" s="616" t="s">
        <v>2725</v>
      </c>
      <c r="H14" s="617">
        <v>15000</v>
      </c>
      <c r="I14" s="618">
        <v>12</v>
      </c>
      <c r="J14" s="618">
        <v>12</v>
      </c>
      <c r="K14" s="619" t="s">
        <v>320</v>
      </c>
      <c r="L14" s="1399">
        <f t="shared" ref="L14:L62" si="0">IFERROR(H14/I14*J14,"")</f>
        <v>15000</v>
      </c>
      <c r="M14" s="1400">
        <f t="shared" ref="M14:M62" si="1">IFERROR(IF(K14="SŠ",L14/$K$8,(IF(K14="Konzervatoř",L14/$K$8,(IF(K14="SŠ a VOŠ",L14/$K$10,(IF(K14="VOŠ",L14/$K$9,L14/$K$8))))))),"")</f>
        <v>37.5</v>
      </c>
      <c r="N14" s="632"/>
    </row>
    <row r="15" spans="1:15" ht="30" customHeight="1">
      <c r="B15" s="611"/>
      <c r="C15" s="612"/>
      <c r="D15" s="613"/>
      <c r="E15" s="614"/>
      <c r="F15" s="615"/>
      <c r="G15" s="616"/>
      <c r="H15" s="617"/>
      <c r="I15" s="618"/>
      <c r="J15" s="618"/>
      <c r="K15" s="619"/>
      <c r="L15" s="1399" t="str">
        <f t="shared" si="0"/>
        <v/>
      </c>
      <c r="M15" s="1400" t="str">
        <f t="shared" si="1"/>
        <v/>
      </c>
      <c r="N15" s="632"/>
      <c r="O15" s="1396"/>
    </row>
    <row r="16" spans="1:15" ht="30" customHeight="1">
      <c r="B16" s="611"/>
      <c r="C16" s="612"/>
      <c r="D16" s="613"/>
      <c r="E16" s="614"/>
      <c r="F16" s="615"/>
      <c r="G16" s="616"/>
      <c r="H16" s="617"/>
      <c r="I16" s="618"/>
      <c r="J16" s="620"/>
      <c r="K16" s="619"/>
      <c r="L16" s="1399" t="str">
        <f t="shared" si="0"/>
        <v/>
      </c>
      <c r="M16" s="1400" t="str">
        <f t="shared" si="1"/>
        <v/>
      </c>
      <c r="N16" s="632"/>
      <c r="O16" s="1396"/>
    </row>
    <row r="17" spans="2:14" ht="30" customHeight="1">
      <c r="B17" s="611"/>
      <c r="C17" s="612"/>
      <c r="D17" s="613"/>
      <c r="E17" s="614"/>
      <c r="F17" s="615"/>
      <c r="G17" s="616"/>
      <c r="H17" s="617"/>
      <c r="I17" s="618"/>
      <c r="J17" s="620"/>
      <c r="K17" s="619"/>
      <c r="L17" s="1399" t="str">
        <f t="shared" si="0"/>
        <v/>
      </c>
      <c r="M17" s="1400" t="str">
        <f t="shared" si="1"/>
        <v/>
      </c>
      <c r="N17" s="632"/>
    </row>
    <row r="18" spans="2:14" ht="30" customHeight="1">
      <c r="B18" s="611"/>
      <c r="C18" s="612"/>
      <c r="D18" s="613"/>
      <c r="E18" s="614"/>
      <c r="F18" s="615"/>
      <c r="G18" s="616"/>
      <c r="H18" s="617"/>
      <c r="I18" s="618"/>
      <c r="J18" s="620"/>
      <c r="K18" s="619"/>
      <c r="L18" s="1399" t="str">
        <f t="shared" si="0"/>
        <v/>
      </c>
      <c r="M18" s="1400" t="str">
        <f t="shared" si="1"/>
        <v/>
      </c>
      <c r="N18" s="632"/>
    </row>
    <row r="19" spans="2:14" ht="30" customHeight="1">
      <c r="B19" s="611"/>
      <c r="C19" s="612"/>
      <c r="D19" s="613"/>
      <c r="E19" s="614"/>
      <c r="F19" s="615"/>
      <c r="G19" s="616"/>
      <c r="H19" s="617"/>
      <c r="I19" s="618"/>
      <c r="J19" s="620"/>
      <c r="K19" s="619"/>
      <c r="L19" s="1399" t="str">
        <f t="shared" si="0"/>
        <v/>
      </c>
      <c r="M19" s="1400" t="str">
        <f t="shared" si="1"/>
        <v/>
      </c>
      <c r="N19" s="632"/>
    </row>
    <row r="20" spans="2:14" ht="30" customHeight="1">
      <c r="B20" s="611"/>
      <c r="C20" s="612"/>
      <c r="D20" s="613"/>
      <c r="E20" s="614"/>
      <c r="F20" s="615"/>
      <c r="G20" s="616"/>
      <c r="H20" s="617"/>
      <c r="I20" s="618"/>
      <c r="J20" s="620"/>
      <c r="K20" s="619"/>
      <c r="L20" s="1399" t="str">
        <f t="shared" si="0"/>
        <v/>
      </c>
      <c r="M20" s="1400" t="str">
        <f t="shared" si="1"/>
        <v/>
      </c>
      <c r="N20" s="632"/>
    </row>
    <row r="21" spans="2:14" ht="30" customHeight="1">
      <c r="B21" s="611"/>
      <c r="C21" s="612"/>
      <c r="D21" s="613"/>
      <c r="E21" s="614"/>
      <c r="F21" s="615"/>
      <c r="G21" s="616"/>
      <c r="H21" s="617"/>
      <c r="I21" s="618"/>
      <c r="J21" s="620"/>
      <c r="K21" s="619"/>
      <c r="L21" s="1399" t="str">
        <f t="shared" si="0"/>
        <v/>
      </c>
      <c r="M21" s="1400" t="str">
        <f t="shared" si="1"/>
        <v/>
      </c>
      <c r="N21" s="632"/>
    </row>
    <row r="22" spans="2:14" ht="30" customHeight="1">
      <c r="B22" s="611"/>
      <c r="C22" s="612"/>
      <c r="D22" s="613"/>
      <c r="E22" s="614"/>
      <c r="F22" s="615"/>
      <c r="G22" s="616"/>
      <c r="H22" s="617"/>
      <c r="I22" s="618"/>
      <c r="J22" s="620"/>
      <c r="K22" s="619"/>
      <c r="L22" s="1399" t="str">
        <f t="shared" si="0"/>
        <v/>
      </c>
      <c r="M22" s="1400" t="str">
        <f t="shared" si="1"/>
        <v/>
      </c>
      <c r="N22" s="632"/>
    </row>
    <row r="23" spans="2:14" ht="30" customHeight="1">
      <c r="B23" s="611"/>
      <c r="C23" s="612"/>
      <c r="D23" s="613"/>
      <c r="E23" s="614"/>
      <c r="F23" s="615"/>
      <c r="G23" s="616"/>
      <c r="H23" s="617"/>
      <c r="I23" s="618"/>
      <c r="J23" s="620"/>
      <c r="K23" s="619"/>
      <c r="L23" s="1399" t="str">
        <f t="shared" si="0"/>
        <v/>
      </c>
      <c r="M23" s="1400" t="str">
        <f t="shared" si="1"/>
        <v/>
      </c>
      <c r="N23" s="632"/>
    </row>
    <row r="24" spans="2:14" ht="30" customHeight="1">
      <c r="B24" s="611"/>
      <c r="C24" s="612"/>
      <c r="D24" s="613"/>
      <c r="E24" s="614"/>
      <c r="F24" s="615"/>
      <c r="G24" s="616"/>
      <c r="H24" s="617"/>
      <c r="I24" s="618"/>
      <c r="J24" s="620"/>
      <c r="K24" s="619"/>
      <c r="L24" s="1399" t="str">
        <f t="shared" si="0"/>
        <v/>
      </c>
      <c r="M24" s="1400" t="str">
        <f t="shared" si="1"/>
        <v/>
      </c>
      <c r="N24" s="632"/>
    </row>
    <row r="25" spans="2:14" ht="30" customHeight="1">
      <c r="B25" s="611"/>
      <c r="C25" s="612"/>
      <c r="D25" s="613"/>
      <c r="E25" s="614"/>
      <c r="F25" s="615"/>
      <c r="G25" s="616"/>
      <c r="H25" s="617"/>
      <c r="I25" s="618"/>
      <c r="J25" s="620"/>
      <c r="K25" s="619"/>
      <c r="L25" s="1399" t="str">
        <f t="shared" si="0"/>
        <v/>
      </c>
      <c r="M25" s="1400" t="str">
        <f t="shared" si="1"/>
        <v/>
      </c>
      <c r="N25" s="632"/>
    </row>
    <row r="26" spans="2:14" ht="30" customHeight="1">
      <c r="B26" s="611"/>
      <c r="C26" s="612"/>
      <c r="D26" s="613"/>
      <c r="E26" s="614"/>
      <c r="F26" s="615"/>
      <c r="G26" s="616"/>
      <c r="H26" s="617"/>
      <c r="I26" s="618"/>
      <c r="J26" s="620"/>
      <c r="K26" s="619"/>
      <c r="L26" s="1399" t="str">
        <f t="shared" si="0"/>
        <v/>
      </c>
      <c r="M26" s="1400" t="str">
        <f t="shared" si="1"/>
        <v/>
      </c>
      <c r="N26" s="632"/>
    </row>
    <row r="27" spans="2:14" ht="30" customHeight="1">
      <c r="B27" s="611"/>
      <c r="C27" s="612"/>
      <c r="D27" s="613"/>
      <c r="E27" s="614"/>
      <c r="F27" s="615"/>
      <c r="G27" s="616"/>
      <c r="H27" s="617"/>
      <c r="I27" s="618"/>
      <c r="J27" s="620"/>
      <c r="K27" s="619"/>
      <c r="L27" s="1399" t="str">
        <f t="shared" si="0"/>
        <v/>
      </c>
      <c r="M27" s="1400" t="str">
        <f t="shared" si="1"/>
        <v/>
      </c>
      <c r="N27" s="632"/>
    </row>
    <row r="28" spans="2:14" ht="30" customHeight="1">
      <c r="B28" s="611"/>
      <c r="C28" s="612"/>
      <c r="D28" s="613"/>
      <c r="E28" s="614"/>
      <c r="F28" s="615"/>
      <c r="G28" s="616"/>
      <c r="H28" s="617"/>
      <c r="I28" s="618"/>
      <c r="J28" s="620"/>
      <c r="K28" s="619"/>
      <c r="L28" s="1399" t="str">
        <f t="shared" si="0"/>
        <v/>
      </c>
      <c r="M28" s="1400" t="str">
        <f t="shared" si="1"/>
        <v/>
      </c>
      <c r="N28" s="632"/>
    </row>
    <row r="29" spans="2:14" ht="30" customHeight="1">
      <c r="B29" s="611"/>
      <c r="C29" s="612"/>
      <c r="D29" s="613"/>
      <c r="E29" s="614"/>
      <c r="F29" s="615"/>
      <c r="G29" s="616"/>
      <c r="H29" s="617"/>
      <c r="I29" s="618"/>
      <c r="J29" s="620"/>
      <c r="K29" s="619"/>
      <c r="L29" s="1399" t="str">
        <f t="shared" si="0"/>
        <v/>
      </c>
      <c r="M29" s="1400" t="str">
        <f t="shared" si="1"/>
        <v/>
      </c>
      <c r="N29" s="632"/>
    </row>
    <row r="30" spans="2:14" ht="30" customHeight="1">
      <c r="B30" s="611"/>
      <c r="C30" s="612"/>
      <c r="D30" s="613"/>
      <c r="E30" s="614"/>
      <c r="F30" s="615"/>
      <c r="G30" s="616"/>
      <c r="H30" s="617"/>
      <c r="I30" s="618"/>
      <c r="J30" s="620"/>
      <c r="K30" s="619"/>
      <c r="L30" s="1399" t="str">
        <f t="shared" si="0"/>
        <v/>
      </c>
      <c r="M30" s="1400" t="str">
        <f t="shared" si="1"/>
        <v/>
      </c>
      <c r="N30" s="632"/>
    </row>
    <row r="31" spans="2:14" ht="30" customHeight="1">
      <c r="B31" s="611"/>
      <c r="C31" s="612"/>
      <c r="D31" s="613"/>
      <c r="E31" s="614"/>
      <c r="F31" s="615"/>
      <c r="G31" s="616"/>
      <c r="H31" s="617"/>
      <c r="I31" s="618"/>
      <c r="J31" s="620"/>
      <c r="K31" s="619"/>
      <c r="L31" s="1399" t="str">
        <f t="shared" si="0"/>
        <v/>
      </c>
      <c r="M31" s="1400" t="str">
        <f t="shared" si="1"/>
        <v/>
      </c>
      <c r="N31" s="632"/>
    </row>
    <row r="32" spans="2:14" ht="30" customHeight="1">
      <c r="B32" s="611"/>
      <c r="C32" s="612"/>
      <c r="D32" s="613"/>
      <c r="E32" s="614"/>
      <c r="F32" s="615"/>
      <c r="G32" s="616"/>
      <c r="H32" s="617"/>
      <c r="I32" s="618"/>
      <c r="J32" s="620"/>
      <c r="K32" s="619"/>
      <c r="L32" s="1399" t="str">
        <f t="shared" si="0"/>
        <v/>
      </c>
      <c r="M32" s="1400" t="str">
        <f t="shared" si="1"/>
        <v/>
      </c>
      <c r="N32" s="632"/>
    </row>
    <row r="33" spans="2:14" ht="30" customHeight="1">
      <c r="B33" s="611"/>
      <c r="C33" s="612"/>
      <c r="D33" s="613"/>
      <c r="E33" s="614"/>
      <c r="F33" s="615"/>
      <c r="G33" s="616"/>
      <c r="H33" s="617"/>
      <c r="I33" s="618"/>
      <c r="J33" s="620"/>
      <c r="K33" s="619"/>
      <c r="L33" s="1399" t="str">
        <f t="shared" si="0"/>
        <v/>
      </c>
      <c r="M33" s="1400" t="str">
        <f t="shared" si="1"/>
        <v/>
      </c>
      <c r="N33" s="632"/>
    </row>
    <row r="34" spans="2:14" ht="30" customHeight="1">
      <c r="B34" s="611"/>
      <c r="C34" s="612"/>
      <c r="D34" s="613"/>
      <c r="E34" s="614"/>
      <c r="F34" s="615"/>
      <c r="G34" s="616"/>
      <c r="H34" s="617"/>
      <c r="I34" s="618"/>
      <c r="J34" s="620"/>
      <c r="K34" s="619"/>
      <c r="L34" s="1399" t="str">
        <f t="shared" si="0"/>
        <v/>
      </c>
      <c r="M34" s="1400" t="str">
        <f t="shared" si="1"/>
        <v/>
      </c>
      <c r="N34" s="632"/>
    </row>
    <row r="35" spans="2:14" ht="30" customHeight="1">
      <c r="B35" s="611"/>
      <c r="C35" s="612"/>
      <c r="D35" s="613"/>
      <c r="E35" s="614"/>
      <c r="F35" s="615"/>
      <c r="G35" s="616"/>
      <c r="H35" s="617"/>
      <c r="I35" s="618"/>
      <c r="J35" s="620"/>
      <c r="K35" s="619"/>
      <c r="L35" s="1399" t="str">
        <f t="shared" si="0"/>
        <v/>
      </c>
      <c r="M35" s="1400" t="str">
        <f t="shared" si="1"/>
        <v/>
      </c>
      <c r="N35" s="632"/>
    </row>
    <row r="36" spans="2:14" ht="30" customHeight="1">
      <c r="B36" s="611"/>
      <c r="C36" s="612"/>
      <c r="D36" s="613"/>
      <c r="E36" s="614"/>
      <c r="F36" s="615"/>
      <c r="G36" s="616"/>
      <c r="H36" s="617"/>
      <c r="I36" s="618"/>
      <c r="J36" s="620"/>
      <c r="K36" s="619"/>
      <c r="L36" s="1399" t="str">
        <f t="shared" si="0"/>
        <v/>
      </c>
      <c r="M36" s="1400" t="str">
        <f t="shared" si="1"/>
        <v/>
      </c>
      <c r="N36" s="632"/>
    </row>
    <row r="37" spans="2:14" ht="30" customHeight="1">
      <c r="B37" s="611"/>
      <c r="C37" s="612"/>
      <c r="D37" s="613"/>
      <c r="E37" s="614"/>
      <c r="F37" s="615"/>
      <c r="G37" s="616"/>
      <c r="H37" s="617"/>
      <c r="I37" s="618"/>
      <c r="J37" s="620"/>
      <c r="K37" s="619"/>
      <c r="L37" s="1399" t="str">
        <f t="shared" si="0"/>
        <v/>
      </c>
      <c r="M37" s="1400" t="str">
        <f t="shared" si="1"/>
        <v/>
      </c>
      <c r="N37" s="632"/>
    </row>
    <row r="38" spans="2:14" ht="30" customHeight="1">
      <c r="B38" s="611"/>
      <c r="C38" s="612"/>
      <c r="D38" s="613"/>
      <c r="E38" s="614"/>
      <c r="F38" s="615"/>
      <c r="G38" s="616"/>
      <c r="H38" s="617"/>
      <c r="I38" s="618"/>
      <c r="J38" s="620"/>
      <c r="K38" s="619"/>
      <c r="L38" s="1399" t="str">
        <f t="shared" si="0"/>
        <v/>
      </c>
      <c r="M38" s="1400" t="str">
        <f t="shared" si="1"/>
        <v/>
      </c>
      <c r="N38" s="632"/>
    </row>
    <row r="39" spans="2:14" ht="30" customHeight="1">
      <c r="B39" s="611"/>
      <c r="C39" s="612"/>
      <c r="D39" s="613"/>
      <c r="E39" s="614"/>
      <c r="F39" s="615"/>
      <c r="G39" s="616"/>
      <c r="H39" s="617"/>
      <c r="I39" s="618"/>
      <c r="J39" s="620"/>
      <c r="K39" s="619"/>
      <c r="L39" s="1399" t="str">
        <f t="shared" si="0"/>
        <v/>
      </c>
      <c r="M39" s="1400" t="str">
        <f t="shared" si="1"/>
        <v/>
      </c>
      <c r="N39" s="632"/>
    </row>
    <row r="40" spans="2:14" ht="30" customHeight="1">
      <c r="B40" s="611"/>
      <c r="C40" s="612"/>
      <c r="D40" s="613"/>
      <c r="E40" s="614"/>
      <c r="F40" s="615"/>
      <c r="G40" s="616"/>
      <c r="H40" s="617"/>
      <c r="I40" s="618"/>
      <c r="J40" s="620"/>
      <c r="K40" s="619"/>
      <c r="L40" s="1399" t="str">
        <f t="shared" si="0"/>
        <v/>
      </c>
      <c r="M40" s="1400" t="str">
        <f t="shared" si="1"/>
        <v/>
      </c>
      <c r="N40" s="632"/>
    </row>
    <row r="41" spans="2:14" ht="30" customHeight="1">
      <c r="B41" s="611"/>
      <c r="C41" s="612"/>
      <c r="D41" s="613"/>
      <c r="E41" s="614"/>
      <c r="F41" s="615"/>
      <c r="G41" s="616"/>
      <c r="H41" s="617"/>
      <c r="I41" s="618"/>
      <c r="J41" s="620"/>
      <c r="K41" s="619"/>
      <c r="L41" s="1399" t="str">
        <f t="shared" si="0"/>
        <v/>
      </c>
      <c r="M41" s="1400" t="str">
        <f t="shared" si="1"/>
        <v/>
      </c>
      <c r="N41" s="632"/>
    </row>
    <row r="42" spans="2:14" ht="30" customHeight="1">
      <c r="B42" s="611"/>
      <c r="C42" s="612"/>
      <c r="D42" s="613"/>
      <c r="E42" s="614"/>
      <c r="F42" s="615"/>
      <c r="G42" s="616"/>
      <c r="H42" s="617"/>
      <c r="I42" s="618"/>
      <c r="J42" s="620"/>
      <c r="K42" s="619"/>
      <c r="L42" s="1399" t="str">
        <f t="shared" si="0"/>
        <v/>
      </c>
      <c r="M42" s="1400" t="str">
        <f t="shared" si="1"/>
        <v/>
      </c>
      <c r="N42" s="632"/>
    </row>
    <row r="43" spans="2:14" ht="30" customHeight="1">
      <c r="B43" s="611"/>
      <c r="C43" s="612"/>
      <c r="D43" s="613"/>
      <c r="E43" s="614"/>
      <c r="F43" s="615"/>
      <c r="G43" s="616"/>
      <c r="H43" s="617"/>
      <c r="I43" s="618"/>
      <c r="J43" s="620"/>
      <c r="K43" s="619"/>
      <c r="L43" s="1399" t="str">
        <f t="shared" si="0"/>
        <v/>
      </c>
      <c r="M43" s="1400" t="str">
        <f t="shared" si="1"/>
        <v/>
      </c>
      <c r="N43" s="632"/>
    </row>
    <row r="44" spans="2:14" ht="30" customHeight="1">
      <c r="B44" s="611"/>
      <c r="C44" s="612"/>
      <c r="D44" s="613"/>
      <c r="E44" s="614"/>
      <c r="F44" s="615"/>
      <c r="G44" s="616"/>
      <c r="H44" s="617"/>
      <c r="I44" s="618"/>
      <c r="J44" s="620"/>
      <c r="K44" s="619"/>
      <c r="L44" s="1399" t="str">
        <f t="shared" si="0"/>
        <v/>
      </c>
      <c r="M44" s="1400" t="str">
        <f t="shared" si="1"/>
        <v/>
      </c>
      <c r="N44" s="632"/>
    </row>
    <row r="45" spans="2:14" ht="30" customHeight="1">
      <c r="B45" s="621"/>
      <c r="C45" s="622"/>
      <c r="D45" s="623"/>
      <c r="E45" s="624"/>
      <c r="F45" s="625"/>
      <c r="G45" s="626"/>
      <c r="H45" s="627"/>
      <c r="I45" s="628"/>
      <c r="J45" s="629"/>
      <c r="K45" s="630"/>
      <c r="L45" s="1399" t="str">
        <f t="shared" si="0"/>
        <v/>
      </c>
      <c r="M45" s="1400" t="str">
        <f t="shared" si="1"/>
        <v/>
      </c>
      <c r="N45" s="632"/>
    </row>
    <row r="46" spans="2:14" ht="30" customHeight="1">
      <c r="B46" s="621"/>
      <c r="C46" s="622"/>
      <c r="D46" s="623"/>
      <c r="E46" s="624"/>
      <c r="F46" s="625"/>
      <c r="G46" s="626"/>
      <c r="H46" s="627"/>
      <c r="I46" s="628"/>
      <c r="J46" s="629"/>
      <c r="K46" s="630"/>
      <c r="L46" s="1399" t="str">
        <f t="shared" si="0"/>
        <v/>
      </c>
      <c r="M46" s="1400" t="str">
        <f t="shared" si="1"/>
        <v/>
      </c>
      <c r="N46" s="632"/>
    </row>
    <row r="47" spans="2:14" ht="30" customHeight="1">
      <c r="B47" s="621"/>
      <c r="C47" s="622"/>
      <c r="D47" s="623"/>
      <c r="E47" s="624"/>
      <c r="F47" s="625"/>
      <c r="G47" s="626"/>
      <c r="H47" s="627"/>
      <c r="I47" s="628"/>
      <c r="J47" s="629"/>
      <c r="K47" s="630"/>
      <c r="L47" s="1399" t="str">
        <f t="shared" si="0"/>
        <v/>
      </c>
      <c r="M47" s="1400" t="str">
        <f t="shared" si="1"/>
        <v/>
      </c>
      <c r="N47" s="633"/>
    </row>
    <row r="48" spans="2:14" ht="30" customHeight="1">
      <c r="B48" s="621"/>
      <c r="C48" s="622"/>
      <c r="D48" s="623"/>
      <c r="E48" s="624"/>
      <c r="F48" s="625"/>
      <c r="G48" s="626"/>
      <c r="H48" s="627"/>
      <c r="I48" s="628"/>
      <c r="J48" s="629"/>
      <c r="K48" s="630"/>
      <c r="L48" s="1399" t="str">
        <f t="shared" si="0"/>
        <v/>
      </c>
      <c r="M48" s="1400" t="str">
        <f t="shared" si="1"/>
        <v/>
      </c>
      <c r="N48" s="632"/>
    </row>
    <row r="49" spans="2:14" ht="30" customHeight="1">
      <c r="B49" s="621"/>
      <c r="C49" s="622"/>
      <c r="D49" s="623"/>
      <c r="E49" s="624"/>
      <c r="F49" s="625"/>
      <c r="G49" s="626"/>
      <c r="H49" s="627"/>
      <c r="I49" s="628"/>
      <c r="J49" s="629"/>
      <c r="K49" s="630"/>
      <c r="L49" s="1399" t="str">
        <f t="shared" si="0"/>
        <v/>
      </c>
      <c r="M49" s="1400" t="str">
        <f t="shared" si="1"/>
        <v/>
      </c>
      <c r="N49" s="632"/>
    </row>
    <row r="50" spans="2:14" ht="30" customHeight="1">
      <c r="B50" s="621"/>
      <c r="C50" s="622"/>
      <c r="D50" s="623"/>
      <c r="E50" s="624"/>
      <c r="F50" s="625"/>
      <c r="G50" s="626"/>
      <c r="H50" s="627"/>
      <c r="I50" s="628"/>
      <c r="J50" s="629"/>
      <c r="K50" s="630"/>
      <c r="L50" s="1399" t="str">
        <f t="shared" si="0"/>
        <v/>
      </c>
      <c r="M50" s="1400" t="str">
        <f t="shared" si="1"/>
        <v/>
      </c>
      <c r="N50" s="632"/>
    </row>
    <row r="51" spans="2:14" ht="30" customHeight="1">
      <c r="B51" s="621"/>
      <c r="C51" s="622"/>
      <c r="D51" s="623"/>
      <c r="E51" s="624"/>
      <c r="F51" s="625"/>
      <c r="G51" s="626"/>
      <c r="H51" s="627"/>
      <c r="I51" s="628"/>
      <c r="J51" s="629"/>
      <c r="K51" s="630"/>
      <c r="L51" s="1399" t="str">
        <f t="shared" si="0"/>
        <v/>
      </c>
      <c r="M51" s="1400" t="str">
        <f t="shared" si="1"/>
        <v/>
      </c>
      <c r="N51" s="632"/>
    </row>
    <row r="52" spans="2:14" ht="30" customHeight="1">
      <c r="B52" s="621"/>
      <c r="C52" s="622"/>
      <c r="D52" s="623"/>
      <c r="E52" s="624"/>
      <c r="F52" s="625"/>
      <c r="G52" s="626"/>
      <c r="H52" s="627"/>
      <c r="I52" s="628"/>
      <c r="J52" s="629"/>
      <c r="K52" s="630"/>
      <c r="L52" s="1399" t="str">
        <f t="shared" si="0"/>
        <v/>
      </c>
      <c r="M52" s="1400" t="str">
        <f t="shared" si="1"/>
        <v/>
      </c>
      <c r="N52" s="632"/>
    </row>
    <row r="53" spans="2:14" ht="30" customHeight="1">
      <c r="B53" s="621"/>
      <c r="C53" s="622"/>
      <c r="D53" s="623"/>
      <c r="E53" s="624"/>
      <c r="F53" s="625"/>
      <c r="G53" s="626"/>
      <c r="H53" s="627"/>
      <c r="I53" s="628"/>
      <c r="J53" s="629"/>
      <c r="K53" s="630"/>
      <c r="L53" s="1399" t="str">
        <f t="shared" si="0"/>
        <v/>
      </c>
      <c r="M53" s="1400" t="str">
        <f t="shared" si="1"/>
        <v/>
      </c>
      <c r="N53" s="632"/>
    </row>
    <row r="54" spans="2:14" ht="30" customHeight="1">
      <c r="B54" s="621"/>
      <c r="C54" s="622"/>
      <c r="D54" s="623"/>
      <c r="E54" s="624"/>
      <c r="F54" s="625"/>
      <c r="G54" s="626"/>
      <c r="H54" s="627"/>
      <c r="I54" s="628"/>
      <c r="J54" s="629"/>
      <c r="K54" s="630"/>
      <c r="L54" s="1399" t="str">
        <f t="shared" si="0"/>
        <v/>
      </c>
      <c r="M54" s="1400" t="str">
        <f t="shared" si="1"/>
        <v/>
      </c>
      <c r="N54" s="632"/>
    </row>
    <row r="55" spans="2:14" ht="30" customHeight="1">
      <c r="B55" s="621"/>
      <c r="C55" s="622"/>
      <c r="D55" s="623"/>
      <c r="E55" s="624"/>
      <c r="F55" s="625"/>
      <c r="G55" s="626"/>
      <c r="H55" s="627"/>
      <c r="I55" s="628"/>
      <c r="J55" s="629"/>
      <c r="K55" s="630"/>
      <c r="L55" s="1399" t="str">
        <f t="shared" si="0"/>
        <v/>
      </c>
      <c r="M55" s="1400" t="str">
        <f t="shared" si="1"/>
        <v/>
      </c>
      <c r="N55" s="632"/>
    </row>
    <row r="56" spans="2:14" ht="30" customHeight="1">
      <c r="B56" s="621"/>
      <c r="C56" s="622"/>
      <c r="D56" s="623"/>
      <c r="E56" s="624"/>
      <c r="F56" s="625"/>
      <c r="G56" s="626"/>
      <c r="H56" s="627"/>
      <c r="I56" s="628"/>
      <c r="J56" s="629"/>
      <c r="K56" s="630"/>
      <c r="L56" s="1399" t="str">
        <f t="shared" si="0"/>
        <v/>
      </c>
      <c r="M56" s="1400" t="str">
        <f t="shared" si="1"/>
        <v/>
      </c>
      <c r="N56" s="632"/>
    </row>
    <row r="57" spans="2:14" ht="30" customHeight="1">
      <c r="B57" s="621"/>
      <c r="C57" s="622"/>
      <c r="D57" s="623"/>
      <c r="E57" s="624"/>
      <c r="F57" s="625"/>
      <c r="G57" s="626"/>
      <c r="H57" s="627"/>
      <c r="I57" s="628"/>
      <c r="J57" s="629"/>
      <c r="K57" s="630"/>
      <c r="L57" s="1399" t="str">
        <f t="shared" si="0"/>
        <v/>
      </c>
      <c r="M57" s="1400" t="str">
        <f t="shared" si="1"/>
        <v/>
      </c>
      <c r="N57" s="632"/>
    </row>
    <row r="58" spans="2:14" ht="30" customHeight="1">
      <c r="B58" s="621"/>
      <c r="C58" s="622"/>
      <c r="D58" s="623"/>
      <c r="E58" s="624"/>
      <c r="F58" s="625"/>
      <c r="G58" s="626"/>
      <c r="H58" s="627"/>
      <c r="I58" s="628"/>
      <c r="J58" s="629"/>
      <c r="K58" s="630"/>
      <c r="L58" s="1399" t="str">
        <f t="shared" si="0"/>
        <v/>
      </c>
      <c r="M58" s="1400" t="str">
        <f t="shared" si="1"/>
        <v/>
      </c>
      <c r="N58" s="632"/>
    </row>
    <row r="59" spans="2:14" ht="30" customHeight="1">
      <c r="B59" s="621"/>
      <c r="C59" s="622"/>
      <c r="D59" s="623"/>
      <c r="E59" s="624"/>
      <c r="F59" s="625"/>
      <c r="G59" s="626"/>
      <c r="H59" s="627"/>
      <c r="I59" s="628"/>
      <c r="J59" s="629"/>
      <c r="K59" s="630"/>
      <c r="L59" s="1399" t="str">
        <f t="shared" si="0"/>
        <v/>
      </c>
      <c r="M59" s="1400" t="str">
        <f t="shared" si="1"/>
        <v/>
      </c>
      <c r="N59" s="632"/>
    </row>
    <row r="60" spans="2:14" ht="30" customHeight="1">
      <c r="B60" s="621"/>
      <c r="C60" s="622"/>
      <c r="D60" s="623"/>
      <c r="E60" s="624"/>
      <c r="F60" s="625"/>
      <c r="G60" s="626"/>
      <c r="H60" s="627"/>
      <c r="I60" s="628"/>
      <c r="J60" s="629"/>
      <c r="K60" s="630"/>
      <c r="L60" s="1399" t="str">
        <f t="shared" si="0"/>
        <v/>
      </c>
      <c r="M60" s="1400" t="str">
        <f t="shared" si="1"/>
        <v/>
      </c>
      <c r="N60" s="632"/>
    </row>
    <row r="61" spans="2:14" ht="30" customHeight="1">
      <c r="B61" s="621"/>
      <c r="C61" s="622"/>
      <c r="D61" s="623"/>
      <c r="E61" s="624"/>
      <c r="F61" s="625"/>
      <c r="G61" s="626"/>
      <c r="H61" s="627"/>
      <c r="I61" s="628"/>
      <c r="J61" s="629"/>
      <c r="K61" s="630"/>
      <c r="L61" s="1399" t="str">
        <f t="shared" si="0"/>
        <v/>
      </c>
      <c r="M61" s="1400" t="str">
        <f t="shared" si="1"/>
        <v/>
      </c>
      <c r="N61" s="632"/>
    </row>
    <row r="62" spans="2:14" ht="30" customHeight="1" thickBot="1">
      <c r="B62" s="621"/>
      <c r="C62" s="622"/>
      <c r="D62" s="623"/>
      <c r="E62" s="624"/>
      <c r="F62" s="625"/>
      <c r="G62" s="626"/>
      <c r="H62" s="627"/>
      <c r="I62" s="628"/>
      <c r="J62" s="629"/>
      <c r="K62" s="630"/>
      <c r="L62" s="1399" t="str">
        <f t="shared" si="0"/>
        <v/>
      </c>
      <c r="M62" s="1400" t="str">
        <f t="shared" si="1"/>
        <v/>
      </c>
      <c r="N62" s="632"/>
    </row>
    <row r="63" spans="2:14" ht="19.5" hidden="1" customHeight="1" thickBot="1">
      <c r="B63" s="1401"/>
      <c r="C63" s="1402"/>
      <c r="D63" s="1403"/>
      <c r="E63" s="1404"/>
      <c r="F63" s="1405"/>
      <c r="G63" s="1406"/>
      <c r="H63" s="1407"/>
      <c r="I63" s="1408"/>
      <c r="J63" s="1408"/>
      <c r="K63" s="1408"/>
      <c r="L63" s="1408"/>
      <c r="M63" s="1409">
        <f>IFERROR(H63/$K$8,"")</f>
        <v>0</v>
      </c>
      <c r="N63" s="1410"/>
    </row>
    <row r="64" spans="2:14" ht="30.75" customHeight="1" thickTop="1" thickBot="1">
      <c r="B64" s="1411"/>
      <c r="C64" s="1412"/>
      <c r="D64" s="1412"/>
      <c r="E64" s="1412"/>
      <c r="F64" s="1413" t="s">
        <v>49</v>
      </c>
      <c r="G64" s="1414"/>
      <c r="H64" s="1415">
        <f>SUM(H13:H63)</f>
        <v>2009000</v>
      </c>
      <c r="I64" s="1416"/>
      <c r="J64" s="1416"/>
      <c r="K64" s="1416"/>
      <c r="L64" s="1417">
        <f>SUM(L13:L62)</f>
        <v>402722.22222222225</v>
      </c>
      <c r="M64" s="1418" t="str">
        <f>IFERROR(H64/G64,"")</f>
        <v/>
      </c>
      <c r="N64" s="1419"/>
    </row>
    <row r="65" spans="2:11">
      <c r="B65" s="1420"/>
      <c r="K65" s="1421"/>
    </row>
    <row r="66" spans="2:11">
      <c r="B66" s="1422" t="s">
        <v>31</v>
      </c>
      <c r="E66" s="488" t="s">
        <v>31</v>
      </c>
      <c r="K66" s="557"/>
    </row>
    <row r="67" spans="2:11">
      <c r="B67" s="1420"/>
      <c r="K67" s="557"/>
    </row>
    <row r="68" spans="2:11">
      <c r="B68" s="1420"/>
      <c r="K68" s="557"/>
    </row>
    <row r="69" spans="2:11">
      <c r="B69" s="1420"/>
      <c r="H69" s="1423"/>
      <c r="K69" s="557"/>
    </row>
    <row r="72" spans="2:11">
      <c r="K72" s="557"/>
    </row>
    <row r="73" spans="2:11">
      <c r="K73" s="557"/>
    </row>
    <row r="74" spans="2:11">
      <c r="K74" s="557"/>
    </row>
    <row r="75" spans="2:11">
      <c r="K75" s="557"/>
    </row>
    <row r="76" spans="2:11">
      <c r="K76" s="557"/>
    </row>
    <row r="77" spans="2:11">
      <c r="K77" s="557"/>
    </row>
    <row r="78" spans="2:11">
      <c r="K78" s="557"/>
    </row>
    <row r="79" spans="2:11">
      <c r="K79" s="557"/>
    </row>
    <row r="80" spans="2:11">
      <c r="K80" s="557"/>
    </row>
    <row r="81" spans="11:11">
      <c r="K81" s="557"/>
    </row>
  </sheetData>
  <protectedRanges>
    <protectedRange sqref="B13:L63" name="Projektová činnost"/>
    <protectedRange sqref="K8:K10" name="počet žáků_2"/>
    <protectedRange sqref="G7" name="školní rok_2"/>
    <protectedRange sqref="G1" name="Oblast3_1"/>
    <protectedRange sqref="D1 B2:B3" name="Oblast3_2"/>
    <protectedRange sqref="B1" name="RED IZO_2"/>
  </protectedRanges>
  <mergeCells count="1">
    <mergeCell ref="N11:N12"/>
  </mergeCells>
  <dataValidations xWindow="1129" yWindow="467" count="42">
    <dataValidation type="textLength" errorStyle="information" allowBlank="1" showInputMessage="1" showErrorMessage="1" errorTitle="Identifikační ČÍSLO projektu" error="Zkontrolujte si, zda Vámi zadané identifikační číslo projektu opravdu odpovídá skutečnosti." promptTitle="Identifikace projektu:" prompt="Zadejte identifikační ČÍSLO projektu." sqref="B63">
      <formula1>1</formula1>
      <formula2>3</formula2>
    </dataValidation>
    <dataValidation allowBlank="1" showInputMessage="1" showErrorMessage="1" promptTitle="Identifikace projektu" prompt="Zadejte NÁZEV projektu" sqref="C63"/>
    <dataValidation type="whole" errorStyle="warning" allowBlank="1" showInputMessage="1" showErrorMessage="1" errorTitle="Počet žáků DFV" error="Vámi uvedený počet neodpovídá zadanému rozmezí._x000a_Prosím zkontrolujte uvedený počet, zda odpovídá skutečnosti a pokračujte." promptTitle="Žáci denní formy vzdělávání" prompt="Uveďte počet všech žáků Vaší školy v denní formě vzdělávání." sqref="G63">
      <formula1>1</formula1>
      <formula2>500</formula2>
    </dataValidation>
    <dataValidation type="date" allowBlank="1" showInputMessage="1" showErrorMessage="1" errorTitle="Zkontrolujte zadané DATUM" error="Vámi uvedené datum není v nastaveném rozmezí_x000a_1.9.2015 - 31.8.2025_x000a_" promptTitle="Zadejte DATUM:" prompt="Uveďte datum rozhodnutí_x000a_o realizaci." sqref="E63">
      <formula1>42248</formula1>
      <formula2>45900</formula2>
    </dataValidation>
    <dataValidation type="date" allowBlank="1" showInputMessage="1" showErrorMessage="1" errorTitle="Zkontrolujte zadané DATUM" error="Vámi uvedené datum není v nastaveném rozmezí_x000a_1.9.2015 - 31.8.2025" promptTitle="Zadejte DATUM:" prompt="Ukončení projektu po vyúčtování." sqref="F63">
      <formula1>42248</formula1>
      <formula2>45900</formula2>
    </dataValidation>
    <dataValidation type="textLength" operator="equal" allowBlank="1" showInputMessage="1" showErrorMessage="1" errorTitle="Zde je zadán VZOREC" error="Zde je zadán VZOREC_x000a_NIC nevpisovat!!!" sqref="I64:K64 M64 E4:E5">
      <formula1>0</formula1>
    </dataValidation>
    <dataValidation allowBlank="1" showInputMessage="1" showErrorMessage="1" errorTitle="Vyberte z roletky." error="nic nevpisujte._x000a_" promptTitle="Zadejte měsíc a rok" prompt="kdy byl projekt zahájen, dle podpisu smlouvy o poskytnutí dotace._x000a_Měsíc a rok vpisujte ve tvaru např. červen 2020, duben 2019 atd." sqref="E13:E62"/>
    <dataValidation operator="equal" allowBlank="1" showInputMessage="1" showErrorMessage="1" errorTitle="Zde je zadán VZOREC" error="Zde je zadán VZOREC_x000a_NIC nevpisovat!!!" sqref="M63 G64"/>
    <dataValidation type="decimal" operator="greaterThan" allowBlank="1" showInputMessage="1" showErrorMessage="1" promptTitle="Zadejte číslo" prompt="vyjadřující výši dotace._x000a_U projektů v cizí měně se částka přepočte kurzem k datu podpisu smlouvy._x000a_Je-li škola partnerem, pak výše dotace představuje objem finančních prostředků ve výši připadající partnerovi (škole), nikoli celková částka dotace." sqref="H13:H62">
      <formula1>0</formula1>
    </dataValidation>
    <dataValidation errorStyle="information" allowBlank="1" showInputMessage="1" errorTitle="Identifikační ČÍSLO projektu" error="Zkontrolujte si, zda Vámi zadané identifikační číslo projektu opravdu odpovídá skutečnosti." promptTitle="Vyplňte" prompt="identifikační číslo projektu." sqref="B14:B62 B13"/>
    <dataValidation allowBlank="1" showInputMessage="1" showErrorMessage="1" promptTitle="Vypište" prompt="kdo je poskytovatelem dotace, nebo z jakého operačního programu je projekt realizován._x000a_" sqref="G13:G62"/>
    <dataValidation type="textLength" operator="equal" allowBlank="1" showInputMessage="1" showErrorMessage="1" errorTitle="Zde je zadán VZOREC" error="Zde je zadán VZOREC_x000a_NIC nevpisovat!!!" promptTitle="Buňku nevyplňujte!" prompt="Nastaven vzorec, buňka se automaticky přepočte._x000a_" sqref="M13:M62">
      <formula1>0</formula1>
    </dataValidation>
    <dataValidation type="textLength" operator="equal" allowBlank="1" showInputMessage="1" showErrorMessage="1" errorTitle="Nic nevpisovat!" promptTitle="Nic nevpisovat:" prompt="Buňky se vyplňují automaticky." sqref="G1:G2 A1:D2 A4 B3:B5">
      <formula1>0</formula1>
    </dataValidation>
    <dataValidation type="textLength" operator="equal" allowBlank="1" showErrorMessage="1" errorTitle="Nic nevpisovat!" promptTitle="Nic nevpisovat:" prompt="Buňky se vyplňují automaticky." sqref="F2">
      <formula1>0</formula1>
    </dataValidation>
    <dataValidation allowBlank="1" showInputMessage="1" showErrorMessage="1" promptTitle="Přepočet na žáka/studenta v DFV" prompt="se provede k částce čerpané v daném školním roce." sqref="M12"/>
    <dataValidation allowBlank="1" showInputMessage="1" showErrorMessage="1" promptTitle="Výše dotace" prompt="U projektů v cizí měně se částka přepočte kurzem k datu podpisu smlouvy._x000a_Je-li škola partnerem, pak výše dotace představuje objem finančních prostředků ve výši připadající partnerovi (škole), nikoli celková částka dotace na projekt." sqref="H12"/>
    <dataValidation allowBlank="1" showInputMessage="1" showErrorMessage="1" promptTitle="Dopad dotace" prompt="vyjadřuje, do jakého druhu školy má projekt, resp. finanční prostředky z projektu, dopad." sqref="K12"/>
    <dataValidation allowBlank="1" showInputMessage="1" showErrorMessage="1" promptTitle="Čerpáno v daném školním roce" prompt="vyjadřuje, kolik finančních prostředků z projektu bylo čerpáno v daném školním roce. Částky jsou vedeny v účetnictví školy." sqref="L12"/>
    <dataValidation allowBlank="1" showInputMessage="1" showErrorMessage="1" promptTitle="Uveďte " prompt="přesný název a stručný popis projektu dle projektové žádosti nebo smlouvy._x000a_Do výčtu projektové činnosti se nezapočítávají projekty (krajské) zateplování budov." sqref="C12"/>
    <dataValidation allowBlank="1" showInputMessage="1" showErrorMessage="1" promptTitle="Číslo projektu " prompt="je identifikační číslo projektu dle projektové žádosti nebo smlouvy." sqref="B12"/>
    <dataValidation allowBlank="1" showInputMessage="1" showErrorMessage="1" promptTitle="Role:" prompt="Vedoucí partner=vedoucí role školy v projektu (ERASMUS+, Interreg),_x000a_Partner: škola je 2. nebo další partner v projektu (ERASMUS+, Interreg, měkké projekty),_x000a_Partner v krajském projektu: kraj žadatel, škola partner,_x000a_Žadatel=samostatný školní projekt._x000a__x000a_" sqref="D12"/>
    <dataValidation type="decimal" operator="lessThanOrEqual" allowBlank="1" showInputMessage="1" showErrorMessage="1" errorTitle="čerpáno v daném školním roce:" error="Zadáváte hodnotu vyšší než je celková dotace. Výše částky by měla odpovídat výši čerpaných prostředků za daný školní rok." promptTitle="Buňku nevyplňujte!" prompt="Nastaven vzorec, buňka se automaticky přepočte!" sqref="L13:L62">
      <formula1>H13</formula1>
    </dataValidation>
    <dataValidation type="textLength" operator="equal" allowBlank="1" showInputMessage="1" showErrorMessage="1" errorTitle="Zde je zadán VZOREC" error="Zde je zadán VZOREC_x000a_NIC nevpisovat!!!_x000a_" sqref="K7">
      <formula1>0</formula1>
    </dataValidation>
    <dataValidation allowBlank="1" showInputMessage="1" showErrorMessage="1" promptTitle="Poskytovatel dotace nebo OP" prompt="V metodickém listu je odkaz na oficiální stránky Operačních programů" sqref="G12"/>
    <dataValidation allowBlank="1" showInputMessage="1" showErrorMessage="1" promptTitle="Nevyplňujte." prompt="Buňky se automaticky doplní po vyplnění sledovaného školního roku v listu ID.ORG" sqref="G7:I7"/>
    <dataValidation type="textLength" operator="equal" allowBlank="1" showInputMessage="1" showErrorMessage="1" errorTitle="Nic nevpisujte!" error="Buňka obsahuje vzorec." promptTitle="Nevyplňujte!" prompt="Počty žáků nebo studentů se automaticky doplní po vyplnění těchto počtů na listu ID.ORG" sqref="K10">
      <formula1>0</formula1>
    </dataValidation>
    <dataValidation type="textLength" operator="equal" allowBlank="1" showInputMessage="1" showErrorMessage="1" errorTitle="Nic nevpisujte!" error="Buňka obsahuje vzorec." promptTitle="Nevyplňujte!" prompt="Počty žáků se automaticky doplní po vyplnění těchto počtů na listu ID.ORG" sqref="K8">
      <formula1>0</formula1>
    </dataValidation>
    <dataValidation type="textLength" operator="equal" allowBlank="1" showInputMessage="1" showErrorMessage="1" errorTitle="Nic nevpisujte!" error="Buňka obsahuje vzorec." promptTitle="Nevyplňujte!" prompt="Počty studentů se automaticky doplní po vyplnění těchto počtů na listu ID.ORG" sqref="K9">
      <formula1>0</formula1>
    </dataValidation>
    <dataValidation type="whole" operator="greaterThanOrEqual" allowBlank="1" showInputMessage="1" showErrorMessage="1" promptTitle="Do Poznámky" prompt="uveďte jakoukoli důležitou informaci, kterou nebylo možno uvést jinde v tabulce. " sqref="N13:N62">
      <formula1>0</formula1>
    </dataValidation>
    <dataValidation type="whole" errorStyle="warning" allowBlank="1" showInputMessage="1" showErrorMessage="1" errorTitle="Celkový objem financí" error="Vámi zadaná hodnota nespadá do přednastaveného rozsahu._x000a_Prosím překontrolujte si uvedenou částku, zda odpovídá skutečnosti a POKRAČUJTE…_x000a_" promptTitle="Objem finančních prostředků" prompt="Zadejte celkový objem finančních prostředků za konkrétní projekt školy v Kč." sqref="H63:L63">
      <formula1>1000</formula1>
      <formula2>100000000</formula2>
    </dataValidation>
    <dataValidation allowBlank="1" showInputMessage="1" showErrorMessage="1" promptTitle="Uveďte" prompt="měsíc a rok, kdy byl projekt zahájen." sqref="E12"/>
    <dataValidation allowBlank="1" showInputMessage="1" showErrorMessage="1" promptTitle="Specifikujte" prompt="v jakém stavu realizace se projekt nachází." sqref="F12"/>
    <dataValidation type="textLength" operator="equal" allowBlank="1" showInputMessage="1" showErrorMessage="1" errorTitle="Zde je zadán VZOREC" error="Zde je zadán VZOREC_x000a_NIC nevpisovat!!!" promptTitle="Nic nevpisujte!" prompt="Buňka obsahuje vzorec, přepočte se automaticky." sqref="H64">
      <formula1>0</formula1>
    </dataValidation>
    <dataValidation allowBlank="1" showInputMessage="1" showErrorMessage="1" promptTitle="Celkový počet měsíců" prompt="realizace projektu._x000a_Vypište, kolik měsíců trvá celý projekt." sqref="I12"/>
    <dataValidation type="whole" operator="greaterThanOrEqual" allowBlank="1" showInputMessage="1" showErrorMessage="1" errorTitle="Vyplňte celé číslo!" error="Hodnota čísla musí být větší nebo rovno 0." promptTitle="Celkový počet měsíců" prompt="realizace projektu._x000a_Zde uveďte celkový počet měsíců realizace projektu. Hodnota musí být celé číslo větší nebo rovno 0." sqref="I13:I62">
      <formula1>0</formula1>
    </dataValidation>
    <dataValidation allowBlank="1" showInputMessage="1" showErrorMessage="1" promptTitle="Počet měsíců" prompt="čerpání ve sledovaném školním roce. _x000a_" sqref="J12"/>
    <dataValidation type="whole" allowBlank="1" showInputMessage="1" showErrorMessage="1" errorTitle="Zadejte celé číslo:" error="jehož hodnota musí být v rozmezí 0-12." promptTitle="Vyplňte počet měsíců" prompt="čerpání ve sledovaném školním roce. Zadejte celé číslo, jehož hodnota je větší než nebo rovno 0." sqref="J13:J62">
      <formula1>0</formula1>
      <formula2>12</formula2>
    </dataValidation>
    <dataValidation operator="equal" allowBlank="1" showInputMessage="1" showErrorMessage="1" errorTitle="Nic nevpisujte!" error="Buňka obsahuje vzorec, automaticky se přepočte." sqref="L64"/>
    <dataValidation operator="equal" allowBlank="1" showInputMessage="1" showErrorMessage="1" errorTitle="Nic nevpisovat!" promptTitle="Nic nevpisovat:" prompt="Buňky se vyplňují automaticky." sqref="E2"/>
    <dataValidation operator="equal" allowBlank="1" showErrorMessage="1" errorTitle="Nic nevpisovat!" promptTitle="Nic nevpisovat:" prompt="Buňky se vyplňují automaticky po výběru RED IZO." sqref="E2"/>
    <dataValidation allowBlank="1" showInputMessage="1" showErrorMessage="1" promptTitle="Vyplňte" prompt="přesný název a stručný popis projektu dle projektové žádosti nebo smlouvy._x000a_Do výčtu projektové činnosti se nezapočítávají projekty (krajské) zateplování budov." sqref="C13:C62"/>
    <dataValidation allowBlank="1" showErrorMessage="1" sqref="C3:C5"/>
  </dataValidations>
  <pageMargins left="0" right="0" top="0" bottom="0" header="0.31496062992125984" footer="0.31496062992125984"/>
  <pageSetup paperSize="9" scale="47" fitToHeight="4" orientation="landscape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129" yWindow="467" count="4">
        <x14:dataValidation type="list" allowBlank="1" showInputMessage="1" showErrorMessage="1" errorTitle="Vyberte z nabídky" error="Nevpisujte svůj text" promptTitle="Roletka" prompt="vyberte z nabídky">
          <x14:formula1>
            <xm:f>Seznamy!$B$4:$B$7</xm:f>
          </x14:formula1>
          <xm:sqref>D63</xm:sqref>
        </x14:dataValidation>
        <x14:dataValidation type="list" allowBlank="1" showInputMessage="1" showErrorMessage="1" errorTitle="Vyberte z roletky!" error="Nic nevpisujte." promptTitle="Vyberte z roletky" prompt="roli školy v projektu.">
          <x14:formula1>
            <xm:f>Seznamy!$B$4:$B$7</xm:f>
          </x14:formula1>
          <xm:sqref>D13:D62</xm:sqref>
        </x14:dataValidation>
        <x14:dataValidation type="list" operator="greaterThan" allowBlank="1" showInputMessage="1" showErrorMessage="1" errorTitle="Nic nevpisujte!" error="Vyberte z nabídky v roletce." promptTitle="Vyberte z roletky" prompt="druh školy, do které měl projekt, resp. finanční prostředky čerpané z projektu dopad._x000a_">
          <x14:formula1>
            <xm:f>Seznamy!$C$4:$C$7</xm:f>
          </x14:formula1>
          <xm:sqref>K13:K62</xm:sqref>
        </x14:dataValidation>
        <x14:dataValidation type="list" allowBlank="1" showInputMessage="1" showErrorMessage="1" errorTitle="Vyberte z roletky" promptTitle="Vyberte z roletky" prompt="stav realizace projektu:_x000a_v realizaci = projekt ve sledovaném období běží; _x000a_ukončen v daném školním roce;_x000a_v udržitelnosti = projekt skončil, ale dále běží jeho udržitelnost (pak do sloupce J nevyplňujte počet měsíců čerpání ve sledovaném školním roce).">
          <x14:formula1>
            <xm:f>Seznamy!$G$26:$G$28</xm:f>
          </x14:formula1>
          <xm:sqref>F13:F62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rgb="FFFF0000"/>
    <pageSetUpPr fitToPage="1"/>
  </sheetPr>
  <dimension ref="A1:W33"/>
  <sheetViews>
    <sheetView showGridLines="0" topLeftCell="B1" zoomScale="85" zoomScaleNormal="85" workbookViewId="0">
      <selection activeCell="B12" sqref="B12"/>
    </sheetView>
  </sheetViews>
  <sheetFormatPr defaultColWidth="9.140625" defaultRowHeight="14.25"/>
  <cols>
    <col min="1" max="1" width="11.5703125" style="185" hidden="1" customWidth="1"/>
    <col min="2" max="2" width="36.5703125" style="185" customWidth="1"/>
    <col min="3" max="3" width="28.5703125" style="185" customWidth="1"/>
    <col min="4" max="4" width="36.140625" style="185" customWidth="1"/>
    <col min="5" max="21" width="15.5703125" style="185" customWidth="1"/>
    <col min="22" max="16384" width="9.140625" style="185"/>
  </cols>
  <sheetData>
    <row r="1" spans="1:23" ht="20.100000000000001" customHeight="1">
      <c r="A1" s="171"/>
      <c r="B1" s="202">
        <f>ID.ORG!C2</f>
        <v>600016684</v>
      </c>
      <c r="C1" s="165" t="s">
        <v>2</v>
      </c>
      <c r="D1" s="164">
        <f>IFERROR(ID.ORG!E2,"")</f>
        <v>62331582</v>
      </c>
      <c r="E1" s="155"/>
    </row>
    <row r="2" spans="1:23" ht="39" customHeight="1">
      <c r="A2" s="172"/>
      <c r="B2" s="169" t="str">
        <f>IFERROR(ID.ORG!C3,"")</f>
        <v>Gymnázium, Havířov-Podlesí, příspěvková organizace</v>
      </c>
      <c r="C2" s="166"/>
      <c r="D2" s="186"/>
      <c r="E2" s="156"/>
      <c r="F2" s="159"/>
    </row>
    <row r="3" spans="1:23" ht="20.100000000000001" customHeight="1">
      <c r="A3" s="201"/>
      <c r="B3" s="169">
        <f>IF(ID.ORG!C4="  Konzervatoř","",ID.ORG!C4)</f>
        <v>0</v>
      </c>
      <c r="C3" s="187"/>
      <c r="D3" s="188"/>
      <c r="E3" s="167"/>
      <c r="F3" s="200"/>
    </row>
    <row r="4" spans="1:23" s="177" customFormat="1" ht="20.100000000000001" customHeight="1">
      <c r="A4" s="1352"/>
      <c r="B4" s="1350">
        <f>IFERROR(ID.ORG!D4,"")</f>
        <v>0</v>
      </c>
      <c r="C4" s="1351"/>
      <c r="D4" s="180"/>
      <c r="E4" s="182"/>
      <c r="F4" s="181"/>
      <c r="L4" s="1348"/>
    </row>
    <row r="5" spans="1:23" s="177" customFormat="1" ht="20.100000000000001" customHeight="1">
      <c r="A5" s="1352"/>
      <c r="B5" s="1350">
        <f>IFERROR(ID.ORG!E4,"")</f>
        <v>0</v>
      </c>
      <c r="C5" s="1351"/>
      <c r="D5" s="180"/>
      <c r="E5" s="182"/>
      <c r="F5" s="181"/>
      <c r="L5" s="1348"/>
    </row>
    <row r="6" spans="1:23" ht="39.950000000000003" customHeight="1" thickBot="1">
      <c r="A6" s="189"/>
      <c r="B6" s="190" t="s">
        <v>50</v>
      </c>
    </row>
    <row r="7" spans="1:23" ht="39.950000000000003" customHeight="1" thickBot="1">
      <c r="A7" s="189"/>
      <c r="B7" s="203"/>
      <c r="C7" s="204" t="s">
        <v>5</v>
      </c>
      <c r="D7" s="191" t="str">
        <f>ID.ORG!C5</f>
        <v>2022/2023</v>
      </c>
      <c r="E7" s="173">
        <f>IFERROR(VLOOKUP(D7,Seznamy!$F$13:$H$18,2,0),"")</f>
        <v>44805</v>
      </c>
      <c r="F7" s="205">
        <f>IFERROR(VLOOKUP(D7,Seznamy!$F$13:$H$18,3,0),"")</f>
        <v>45169</v>
      </c>
      <c r="G7" s="521" t="s">
        <v>51</v>
      </c>
    </row>
    <row r="8" spans="1:23" ht="30" customHeight="1" thickBot="1">
      <c r="B8" s="192"/>
      <c r="C8" s="193"/>
      <c r="D8" s="193"/>
      <c r="E8" s="1553" t="s">
        <v>52</v>
      </c>
      <c r="F8" s="1554"/>
      <c r="G8" s="1555"/>
      <c r="H8" s="194"/>
      <c r="I8" s="505" t="s">
        <v>53</v>
      </c>
      <c r="J8" s="506"/>
      <c r="K8" s="506"/>
      <c r="L8" s="506"/>
      <c r="M8" s="507"/>
      <c r="N8" s="507"/>
      <c r="O8" s="508" t="s">
        <v>54</v>
      </c>
      <c r="P8" s="506"/>
      <c r="Q8" s="506"/>
      <c r="R8" s="506"/>
      <c r="S8" s="506"/>
      <c r="T8" s="509"/>
      <c r="U8" s="195"/>
      <c r="V8" s="200"/>
      <c r="W8" s="200"/>
    </row>
    <row r="9" spans="1:23" ht="161.1" customHeight="1" thickBot="1">
      <c r="B9" s="534" t="s">
        <v>55</v>
      </c>
      <c r="C9" s="535" t="s">
        <v>56</v>
      </c>
      <c r="D9" s="536" t="s">
        <v>57</v>
      </c>
      <c r="E9" s="1550" t="s">
        <v>58</v>
      </c>
      <c r="F9" s="1551" t="s">
        <v>59</v>
      </c>
      <c r="G9" s="1552" t="s">
        <v>60</v>
      </c>
      <c r="H9" s="1543" t="s">
        <v>61</v>
      </c>
      <c r="I9" s="537" t="s">
        <v>62</v>
      </c>
      <c r="J9" s="538" t="s">
        <v>63</v>
      </c>
      <c r="K9" s="538" t="s">
        <v>64</v>
      </c>
      <c r="L9" s="538" t="s">
        <v>65</v>
      </c>
      <c r="M9" s="539" t="s">
        <v>66</v>
      </c>
      <c r="N9" s="539" t="s">
        <v>67</v>
      </c>
      <c r="O9" s="537" t="s">
        <v>68</v>
      </c>
      <c r="P9" s="538" t="s">
        <v>69</v>
      </c>
      <c r="Q9" s="538" t="s">
        <v>70</v>
      </c>
      <c r="R9" s="538" t="s">
        <v>71</v>
      </c>
      <c r="S9" s="539" t="s">
        <v>72</v>
      </c>
      <c r="T9" s="539" t="s">
        <v>73</v>
      </c>
      <c r="U9" s="540" t="s">
        <v>30</v>
      </c>
      <c r="V9" s="158"/>
      <c r="W9" s="200"/>
    </row>
    <row r="10" spans="1:23" s="196" customFormat="1" ht="15.75" thickBot="1">
      <c r="A10" s="586"/>
      <c r="B10" s="1592" t="s">
        <v>74</v>
      </c>
      <c r="C10" s="1593"/>
      <c r="D10" s="1593"/>
      <c r="E10" s="587">
        <f>SUM(E11:E30)</f>
        <v>60</v>
      </c>
      <c r="F10" s="588"/>
      <c r="G10" s="1538">
        <f>SUM(G11:G30)</f>
        <v>60</v>
      </c>
      <c r="H10" s="1544">
        <f>SUM(H11:H30)</f>
        <v>60</v>
      </c>
      <c r="I10" s="589"/>
      <c r="J10" s="590"/>
      <c r="K10" s="590"/>
      <c r="L10" s="590"/>
      <c r="M10" s="590"/>
      <c r="N10" s="591"/>
      <c r="O10" s="589"/>
      <c r="P10" s="590"/>
      <c r="Q10" s="590"/>
      <c r="R10" s="590"/>
      <c r="S10" s="590"/>
      <c r="T10" s="592"/>
      <c r="U10" s="593"/>
      <c r="V10" s="206"/>
      <c r="W10" s="206"/>
    </row>
    <row r="11" spans="1:23" ht="15">
      <c r="B11" s="634" t="s">
        <v>1751</v>
      </c>
      <c r="C11" s="635" t="s">
        <v>2231</v>
      </c>
      <c r="D11" s="583" t="str">
        <f>IFERROR(VLOOKUP(C11,'Seznamy_Obory vzdělání'!Q$5:R$179,2,0),"")</f>
        <v>GY4 Gymnázium 4leté</v>
      </c>
      <c r="E11" s="1539">
        <v>30</v>
      </c>
      <c r="F11" s="640"/>
      <c r="G11" s="1548">
        <v>30</v>
      </c>
      <c r="H11" s="1545">
        <v>30</v>
      </c>
      <c r="I11" s="641">
        <v>38.9</v>
      </c>
      <c r="J11" s="642">
        <v>49</v>
      </c>
      <c r="K11" s="642">
        <v>31</v>
      </c>
      <c r="L11" s="642"/>
      <c r="M11" s="584">
        <v>50</v>
      </c>
      <c r="N11" s="585">
        <f>VPŘ!$M11*VPŘ!$I11/VPŘ!$J11</f>
        <v>39.693877551020407</v>
      </c>
      <c r="O11" s="641">
        <v>30.8</v>
      </c>
      <c r="P11" s="642">
        <v>48</v>
      </c>
      <c r="Q11" s="642">
        <v>17</v>
      </c>
      <c r="R11" s="642"/>
      <c r="S11" s="584">
        <v>50</v>
      </c>
      <c r="T11" s="585">
        <f>VPŘ!$S11*VPŘ!$O11/VPŘ!$P11</f>
        <v>32.083333333333336</v>
      </c>
      <c r="U11" s="651"/>
      <c r="V11" s="207"/>
      <c r="W11" s="200"/>
    </row>
    <row r="12" spans="1:23" ht="15">
      <c r="B12" s="636" t="s">
        <v>1751</v>
      </c>
      <c r="C12" s="637" t="s">
        <v>2241</v>
      </c>
      <c r="D12" s="541" t="str">
        <f>IFERROR(VLOOKUP(C12,'Seznamy_Obory vzdělání'!Q$5:R$179,2,0),"")</f>
        <v>GY8 Gymnázium 8leté</v>
      </c>
      <c r="E12" s="1540">
        <v>30</v>
      </c>
      <c r="F12" s="643"/>
      <c r="G12" s="1549">
        <v>30</v>
      </c>
      <c r="H12" s="1546">
        <v>30</v>
      </c>
      <c r="I12" s="644">
        <v>27.4</v>
      </c>
      <c r="J12" s="645">
        <v>44</v>
      </c>
      <c r="K12" s="645">
        <v>13</v>
      </c>
      <c r="L12" s="645"/>
      <c r="M12" s="542">
        <v>50</v>
      </c>
      <c r="N12" s="543">
        <f>VPŘ!$M12*VPŘ!$I12/VPŘ!$J12</f>
        <v>31.136363636363637</v>
      </c>
      <c r="O12" s="649">
        <v>16.54</v>
      </c>
      <c r="P12" s="645">
        <v>33</v>
      </c>
      <c r="Q12" s="645">
        <v>7</v>
      </c>
      <c r="R12" s="645"/>
      <c r="S12" s="542">
        <v>50</v>
      </c>
      <c r="T12" s="543">
        <f>VPŘ!$S12*VPŘ!$O12/VPŘ!$P12</f>
        <v>25.060606060606062</v>
      </c>
      <c r="U12" s="652"/>
      <c r="V12" s="200"/>
      <c r="W12" s="200"/>
    </row>
    <row r="13" spans="1:23" ht="15">
      <c r="B13" s="636"/>
      <c r="C13" s="637"/>
      <c r="D13" s="541" t="str">
        <f>IFERROR(VLOOKUP(C13,'Seznamy_Obory vzdělání'!Q$5:R$179,2,0),"")</f>
        <v/>
      </c>
      <c r="E13" s="1540"/>
      <c r="F13" s="643"/>
      <c r="G13" s="1549"/>
      <c r="H13" s="1546"/>
      <c r="I13" s="644"/>
      <c r="J13" s="645"/>
      <c r="K13" s="645"/>
      <c r="L13" s="645"/>
      <c r="M13" s="542">
        <v>50</v>
      </c>
      <c r="N13" s="543" t="e">
        <f>VPŘ!$M13*VPŘ!$I13/VPŘ!$J13</f>
        <v>#DIV/0!</v>
      </c>
      <c r="O13" s="649"/>
      <c r="P13" s="645"/>
      <c r="Q13" s="645"/>
      <c r="R13" s="645"/>
      <c r="S13" s="542">
        <v>50</v>
      </c>
      <c r="T13" s="543" t="e">
        <f>VPŘ!$S13*VPŘ!$O13/VPŘ!$P13</f>
        <v>#DIV/0!</v>
      </c>
      <c r="U13" s="652"/>
      <c r="V13" s="200"/>
      <c r="W13" s="200"/>
    </row>
    <row r="14" spans="1:23" ht="15">
      <c r="B14" s="636"/>
      <c r="C14" s="637"/>
      <c r="D14" s="541" t="str">
        <f>IFERROR(VLOOKUP(C14,'Seznamy_Obory vzdělání'!Q$5:R$179,2,0),"")</f>
        <v/>
      </c>
      <c r="E14" s="1540"/>
      <c r="F14" s="643"/>
      <c r="G14" s="1549"/>
      <c r="H14" s="1546"/>
      <c r="I14" s="644"/>
      <c r="J14" s="645"/>
      <c r="K14" s="645"/>
      <c r="L14" s="645"/>
      <c r="M14" s="542">
        <v>50</v>
      </c>
      <c r="N14" s="543" t="e">
        <f>VPŘ!$M14*VPŘ!$I14/VPŘ!$J14</f>
        <v>#DIV/0!</v>
      </c>
      <c r="O14" s="649"/>
      <c r="P14" s="645"/>
      <c r="Q14" s="645"/>
      <c r="R14" s="645"/>
      <c r="S14" s="542">
        <v>50</v>
      </c>
      <c r="T14" s="543" t="e">
        <f>VPŘ!$S14*VPŘ!$O14/VPŘ!$P14</f>
        <v>#DIV/0!</v>
      </c>
      <c r="U14" s="652"/>
      <c r="V14" s="200"/>
      <c r="W14" s="200"/>
    </row>
    <row r="15" spans="1:23" ht="15">
      <c r="B15" s="636"/>
      <c r="C15" s="637"/>
      <c r="D15" s="541" t="str">
        <f>IFERROR(VLOOKUP(C15,'Seznamy_Obory vzdělání'!Q$5:R$179,2,0),"")</f>
        <v/>
      </c>
      <c r="E15" s="1540"/>
      <c r="F15" s="643"/>
      <c r="G15" s="1549"/>
      <c r="H15" s="1546"/>
      <c r="I15" s="644"/>
      <c r="J15" s="645"/>
      <c r="K15" s="645"/>
      <c r="L15" s="645"/>
      <c r="M15" s="542">
        <v>50</v>
      </c>
      <c r="N15" s="543" t="e">
        <f>VPŘ!$M15*VPŘ!$I15/VPŘ!$J15</f>
        <v>#DIV/0!</v>
      </c>
      <c r="O15" s="649"/>
      <c r="P15" s="645"/>
      <c r="Q15" s="645"/>
      <c r="R15" s="645"/>
      <c r="S15" s="542">
        <v>50</v>
      </c>
      <c r="T15" s="543" t="e">
        <f>VPŘ!$S15*VPŘ!$O15/VPŘ!$P15</f>
        <v>#DIV/0!</v>
      </c>
      <c r="U15" s="652"/>
      <c r="V15" s="200"/>
      <c r="W15" s="200"/>
    </row>
    <row r="16" spans="1:23" ht="15">
      <c r="B16" s="636"/>
      <c r="C16" s="637"/>
      <c r="D16" s="541" t="str">
        <f>IFERROR(VLOOKUP(C16,'Seznamy_Obory vzdělání'!Q$5:R$179,2,0),"")</f>
        <v/>
      </c>
      <c r="E16" s="1540"/>
      <c r="F16" s="643"/>
      <c r="G16" s="1549"/>
      <c r="H16" s="1546"/>
      <c r="I16" s="644"/>
      <c r="J16" s="645"/>
      <c r="K16" s="645"/>
      <c r="L16" s="645"/>
      <c r="M16" s="542">
        <v>50</v>
      </c>
      <c r="N16" s="543" t="e">
        <f>VPŘ!$M16*VPŘ!$I16/VPŘ!$J16</f>
        <v>#DIV/0!</v>
      </c>
      <c r="O16" s="649"/>
      <c r="P16" s="645"/>
      <c r="Q16" s="645"/>
      <c r="R16" s="645"/>
      <c r="S16" s="542">
        <v>50</v>
      </c>
      <c r="T16" s="543" t="e">
        <f>VPŘ!$S16*VPŘ!$O16/VPŘ!$P16</f>
        <v>#DIV/0!</v>
      </c>
      <c r="U16" s="652"/>
      <c r="V16" s="200"/>
      <c r="W16" s="200"/>
    </row>
    <row r="17" spans="2:23" ht="15">
      <c r="B17" s="636"/>
      <c r="C17" s="637"/>
      <c r="D17" s="541" t="str">
        <f>IFERROR(VLOOKUP(C17,'Seznamy_Obory vzdělání'!Q$5:R$179,2,0),"")</f>
        <v/>
      </c>
      <c r="E17" s="1540"/>
      <c r="F17" s="643"/>
      <c r="G17" s="1549"/>
      <c r="H17" s="1546"/>
      <c r="I17" s="644"/>
      <c r="J17" s="645"/>
      <c r="K17" s="645"/>
      <c r="L17" s="645"/>
      <c r="M17" s="542">
        <v>50</v>
      </c>
      <c r="N17" s="543" t="e">
        <f>VPŘ!$M17*VPŘ!$I17/VPŘ!$J17</f>
        <v>#DIV/0!</v>
      </c>
      <c r="O17" s="649"/>
      <c r="P17" s="645"/>
      <c r="Q17" s="645"/>
      <c r="R17" s="645"/>
      <c r="S17" s="542">
        <v>50</v>
      </c>
      <c r="T17" s="543" t="e">
        <f>VPŘ!$S17*VPŘ!$O17/VPŘ!$P17</f>
        <v>#DIV/0!</v>
      </c>
      <c r="U17" s="652"/>
      <c r="V17" s="200"/>
      <c r="W17" s="200"/>
    </row>
    <row r="18" spans="2:23" ht="15">
      <c r="B18" s="636"/>
      <c r="C18" s="637"/>
      <c r="D18" s="541" t="str">
        <f>IFERROR(VLOOKUP(C18,'Seznamy_Obory vzdělání'!Q$5:R$179,2,0),"")</f>
        <v/>
      </c>
      <c r="E18" s="1540"/>
      <c r="F18" s="643"/>
      <c r="G18" s="1549"/>
      <c r="H18" s="1546"/>
      <c r="I18" s="644"/>
      <c r="J18" s="645"/>
      <c r="K18" s="645"/>
      <c r="L18" s="645"/>
      <c r="M18" s="542">
        <v>50</v>
      </c>
      <c r="N18" s="543" t="e">
        <f>VPŘ!$M18*VPŘ!$I18/VPŘ!$J18</f>
        <v>#DIV/0!</v>
      </c>
      <c r="O18" s="649"/>
      <c r="P18" s="645"/>
      <c r="Q18" s="645"/>
      <c r="R18" s="645"/>
      <c r="S18" s="542">
        <v>50</v>
      </c>
      <c r="T18" s="543" t="e">
        <f>VPŘ!$S18*VPŘ!$O18/VPŘ!$P18</f>
        <v>#DIV/0!</v>
      </c>
      <c r="U18" s="652"/>
      <c r="V18" s="200"/>
      <c r="W18" s="200"/>
    </row>
    <row r="19" spans="2:23" ht="15">
      <c r="B19" s="636"/>
      <c r="C19" s="637"/>
      <c r="D19" s="541" t="str">
        <f>IFERROR(VLOOKUP(C19,'Seznamy_Obory vzdělání'!Q$5:R$179,2,0),"")</f>
        <v/>
      </c>
      <c r="E19" s="1540"/>
      <c r="F19" s="643"/>
      <c r="G19" s="1549"/>
      <c r="H19" s="1546"/>
      <c r="I19" s="644"/>
      <c r="J19" s="645"/>
      <c r="K19" s="645"/>
      <c r="L19" s="645"/>
      <c r="M19" s="542">
        <v>50</v>
      </c>
      <c r="N19" s="543" t="e">
        <f>VPŘ!$M19*VPŘ!$I19/VPŘ!$J19</f>
        <v>#DIV/0!</v>
      </c>
      <c r="O19" s="649"/>
      <c r="P19" s="645"/>
      <c r="Q19" s="645"/>
      <c r="R19" s="645"/>
      <c r="S19" s="542">
        <v>50</v>
      </c>
      <c r="T19" s="543" t="e">
        <f>VPŘ!$S19*VPŘ!$O19/VPŘ!$P19</f>
        <v>#DIV/0!</v>
      </c>
      <c r="U19" s="652"/>
      <c r="V19" s="200"/>
      <c r="W19" s="200"/>
    </row>
    <row r="20" spans="2:23" ht="15">
      <c r="B20" s="636"/>
      <c r="C20" s="637"/>
      <c r="D20" s="541" t="str">
        <f>IFERROR(VLOOKUP(C20,'Seznamy_Obory vzdělání'!Q$5:R$179,2,0),"")</f>
        <v/>
      </c>
      <c r="E20" s="1540"/>
      <c r="F20" s="643"/>
      <c r="G20" s="1549"/>
      <c r="H20" s="1546"/>
      <c r="I20" s="644"/>
      <c r="J20" s="645"/>
      <c r="K20" s="645"/>
      <c r="L20" s="645"/>
      <c r="M20" s="542">
        <v>50</v>
      </c>
      <c r="N20" s="543" t="e">
        <f>VPŘ!$M20*VPŘ!$I20/VPŘ!$J20</f>
        <v>#DIV/0!</v>
      </c>
      <c r="O20" s="649"/>
      <c r="P20" s="645"/>
      <c r="Q20" s="645"/>
      <c r="R20" s="645"/>
      <c r="S20" s="542">
        <v>50</v>
      </c>
      <c r="T20" s="543" t="e">
        <f>VPŘ!$S20*VPŘ!$O20/VPŘ!$P20</f>
        <v>#DIV/0!</v>
      </c>
      <c r="U20" s="652"/>
      <c r="V20" s="200"/>
      <c r="W20" s="200"/>
    </row>
    <row r="21" spans="2:23" ht="17.25" customHeight="1">
      <c r="B21" s="636"/>
      <c r="C21" s="637"/>
      <c r="D21" s="541" t="str">
        <f>IFERROR(VLOOKUP(C21,'Seznamy_Obory vzdělání'!Q$5:R$179,2,0),"")</f>
        <v/>
      </c>
      <c r="E21" s="1540"/>
      <c r="F21" s="643"/>
      <c r="G21" s="1549"/>
      <c r="H21" s="1546"/>
      <c r="I21" s="644"/>
      <c r="J21" s="645"/>
      <c r="K21" s="645"/>
      <c r="L21" s="645"/>
      <c r="M21" s="542">
        <v>50</v>
      </c>
      <c r="N21" s="543" t="e">
        <f>VPŘ!$M21*VPŘ!$I21/VPŘ!$J21</f>
        <v>#DIV/0!</v>
      </c>
      <c r="O21" s="649"/>
      <c r="P21" s="645"/>
      <c r="Q21" s="645"/>
      <c r="R21" s="645"/>
      <c r="S21" s="542">
        <v>50</v>
      </c>
      <c r="T21" s="543" t="e">
        <f>VPŘ!$S21*VPŘ!$O21/VPŘ!$P21</f>
        <v>#DIV/0!</v>
      </c>
      <c r="U21" s="652"/>
      <c r="V21" s="200"/>
      <c r="W21" s="200"/>
    </row>
    <row r="22" spans="2:23" ht="15.75" customHeight="1">
      <c r="B22" s="636"/>
      <c r="C22" s="637"/>
      <c r="D22" s="541" t="str">
        <f>IFERROR(VLOOKUP(C22,'Seznamy_Obory vzdělání'!Q$5:R$179,2,0),"")</f>
        <v/>
      </c>
      <c r="E22" s="1540"/>
      <c r="F22" s="643"/>
      <c r="G22" s="1549"/>
      <c r="H22" s="1546"/>
      <c r="I22" s="644"/>
      <c r="J22" s="645"/>
      <c r="K22" s="645"/>
      <c r="L22" s="645"/>
      <c r="M22" s="542">
        <v>50</v>
      </c>
      <c r="N22" s="543" t="e">
        <f>VPŘ!$M22*VPŘ!$I22/VPŘ!$J22</f>
        <v>#DIV/0!</v>
      </c>
      <c r="O22" s="649"/>
      <c r="P22" s="645"/>
      <c r="Q22" s="645"/>
      <c r="R22" s="645"/>
      <c r="S22" s="542">
        <v>50</v>
      </c>
      <c r="T22" s="543" t="e">
        <f>VPŘ!$S22*VPŘ!$O22/VPŘ!$P22</f>
        <v>#DIV/0!</v>
      </c>
      <c r="U22" s="652"/>
      <c r="V22" s="200"/>
      <c r="W22" s="200"/>
    </row>
    <row r="23" spans="2:23" ht="15.75" customHeight="1">
      <c r="B23" s="636"/>
      <c r="C23" s="637"/>
      <c r="D23" s="541" t="str">
        <f>IFERROR(VLOOKUP(C23,'Seznamy_Obory vzdělání'!Q$5:R$179,2,0),"")</f>
        <v/>
      </c>
      <c r="E23" s="1540"/>
      <c r="F23" s="643"/>
      <c r="G23" s="1549"/>
      <c r="H23" s="1546"/>
      <c r="I23" s="644"/>
      <c r="J23" s="645"/>
      <c r="K23" s="645"/>
      <c r="L23" s="645"/>
      <c r="M23" s="542">
        <v>50</v>
      </c>
      <c r="N23" s="543" t="e">
        <f>VPŘ!$M23*VPŘ!$I23/VPŘ!$J23</f>
        <v>#DIV/0!</v>
      </c>
      <c r="O23" s="649"/>
      <c r="P23" s="645"/>
      <c r="Q23" s="645"/>
      <c r="R23" s="645"/>
      <c r="S23" s="542">
        <v>50</v>
      </c>
      <c r="T23" s="543" t="e">
        <f>VPŘ!$S23*VPŘ!$O23/VPŘ!$P23</f>
        <v>#DIV/0!</v>
      </c>
      <c r="U23" s="652"/>
      <c r="V23" s="200"/>
      <c r="W23" s="200"/>
    </row>
    <row r="24" spans="2:23" ht="15.75" customHeight="1">
      <c r="B24" s="636"/>
      <c r="C24" s="637"/>
      <c r="D24" s="541" t="str">
        <f>IFERROR(VLOOKUP(C24,'Seznamy_Obory vzdělání'!Q$5:R$179,2,0),"")</f>
        <v/>
      </c>
      <c r="E24" s="1540"/>
      <c r="F24" s="643"/>
      <c r="G24" s="1549"/>
      <c r="H24" s="1546"/>
      <c r="I24" s="644"/>
      <c r="J24" s="645"/>
      <c r="K24" s="645"/>
      <c r="L24" s="645"/>
      <c r="M24" s="542">
        <v>50</v>
      </c>
      <c r="N24" s="543" t="e">
        <f>VPŘ!$M24*VPŘ!$I24/VPŘ!$J24</f>
        <v>#DIV/0!</v>
      </c>
      <c r="O24" s="649"/>
      <c r="P24" s="645"/>
      <c r="Q24" s="645"/>
      <c r="R24" s="645"/>
      <c r="S24" s="542">
        <v>50</v>
      </c>
      <c r="T24" s="543" t="e">
        <f>VPŘ!$S24*VPŘ!$O24/VPŘ!$P24</f>
        <v>#DIV/0!</v>
      </c>
      <c r="U24" s="652"/>
      <c r="V24" s="200"/>
      <c r="W24" s="200"/>
    </row>
    <row r="25" spans="2:23" ht="15.75" customHeight="1">
      <c r="B25" s="636"/>
      <c r="C25" s="637"/>
      <c r="D25" s="541" t="str">
        <f>IFERROR(VLOOKUP(C25,'Seznamy_Obory vzdělání'!Q$5:R$179,2,0),"")</f>
        <v/>
      </c>
      <c r="E25" s="1540"/>
      <c r="F25" s="643"/>
      <c r="G25" s="1549"/>
      <c r="H25" s="1546"/>
      <c r="I25" s="644"/>
      <c r="J25" s="645"/>
      <c r="K25" s="645"/>
      <c r="L25" s="645"/>
      <c r="M25" s="542">
        <v>50</v>
      </c>
      <c r="N25" s="543" t="e">
        <f>VPŘ!$M25*VPŘ!$I25/VPŘ!$J25</f>
        <v>#DIV/0!</v>
      </c>
      <c r="O25" s="649"/>
      <c r="P25" s="645"/>
      <c r="Q25" s="645"/>
      <c r="R25" s="645"/>
      <c r="S25" s="542">
        <v>50</v>
      </c>
      <c r="T25" s="543" t="e">
        <f>VPŘ!$S25*VPŘ!$O25/VPŘ!$P25</f>
        <v>#DIV/0!</v>
      </c>
      <c r="U25" s="652"/>
      <c r="V25" s="200"/>
      <c r="W25" s="200"/>
    </row>
    <row r="26" spans="2:23" ht="15">
      <c r="B26" s="636"/>
      <c r="C26" s="637"/>
      <c r="D26" s="541" t="str">
        <f>IFERROR(VLOOKUP(C26,'Seznamy_Obory vzdělání'!Q$5:R$179,2,0),"")</f>
        <v/>
      </c>
      <c r="E26" s="1540"/>
      <c r="F26" s="643"/>
      <c r="G26" s="1549"/>
      <c r="H26" s="1546"/>
      <c r="I26" s="644"/>
      <c r="J26" s="645"/>
      <c r="K26" s="645"/>
      <c r="L26" s="645"/>
      <c r="M26" s="542">
        <v>50</v>
      </c>
      <c r="N26" s="543" t="e">
        <f>VPŘ!$M26*VPŘ!$I26/VPŘ!$J26</f>
        <v>#DIV/0!</v>
      </c>
      <c r="O26" s="649"/>
      <c r="P26" s="645"/>
      <c r="Q26" s="645"/>
      <c r="R26" s="645"/>
      <c r="S26" s="542">
        <v>50</v>
      </c>
      <c r="T26" s="543" t="e">
        <f>VPŘ!$S26*VPŘ!$O26/VPŘ!$P26</f>
        <v>#DIV/0!</v>
      </c>
      <c r="U26" s="652"/>
      <c r="V26" s="200"/>
      <c r="W26" s="200"/>
    </row>
    <row r="27" spans="2:23" ht="15">
      <c r="B27" s="636"/>
      <c r="C27" s="637"/>
      <c r="D27" s="541" t="str">
        <f>IFERROR(VLOOKUP(C27,'Seznamy_Obory vzdělání'!Q$5:R$179,2,0),"")</f>
        <v/>
      </c>
      <c r="E27" s="1540"/>
      <c r="F27" s="643"/>
      <c r="G27" s="1549"/>
      <c r="H27" s="1546"/>
      <c r="I27" s="644"/>
      <c r="J27" s="645"/>
      <c r="K27" s="645"/>
      <c r="L27" s="645"/>
      <c r="M27" s="542">
        <v>50</v>
      </c>
      <c r="N27" s="543" t="e">
        <f>VPŘ!$M27*VPŘ!$I27/VPŘ!$J27</f>
        <v>#DIV/0!</v>
      </c>
      <c r="O27" s="649"/>
      <c r="P27" s="645"/>
      <c r="Q27" s="645"/>
      <c r="R27" s="645"/>
      <c r="S27" s="542">
        <v>50</v>
      </c>
      <c r="T27" s="543" t="e">
        <f>VPŘ!$S27*VPŘ!$O27/VPŘ!$P27</f>
        <v>#DIV/0!</v>
      </c>
      <c r="U27" s="652"/>
      <c r="V27" s="200"/>
      <c r="W27" s="200"/>
    </row>
    <row r="28" spans="2:23" ht="15">
      <c r="B28" s="636"/>
      <c r="C28" s="637"/>
      <c r="D28" s="541" t="str">
        <f>IFERROR(VLOOKUP(C28,'Seznamy_Obory vzdělání'!Q$5:R$179,2,0),"")</f>
        <v/>
      </c>
      <c r="E28" s="1540"/>
      <c r="F28" s="643"/>
      <c r="G28" s="1549"/>
      <c r="H28" s="1546"/>
      <c r="I28" s="644"/>
      <c r="J28" s="645"/>
      <c r="K28" s="645"/>
      <c r="L28" s="645"/>
      <c r="M28" s="542">
        <v>50</v>
      </c>
      <c r="N28" s="543" t="e">
        <f>VPŘ!$M28*VPŘ!$I28/VPŘ!$J28</f>
        <v>#DIV/0!</v>
      </c>
      <c r="O28" s="649"/>
      <c r="P28" s="645"/>
      <c r="Q28" s="645"/>
      <c r="R28" s="645"/>
      <c r="S28" s="542">
        <v>50</v>
      </c>
      <c r="T28" s="543" t="e">
        <f>VPŘ!$S28*VPŘ!$O28/VPŘ!$P28</f>
        <v>#DIV/0!</v>
      </c>
      <c r="U28" s="652"/>
      <c r="V28" s="200"/>
      <c r="W28" s="200"/>
    </row>
    <row r="29" spans="2:23" ht="15">
      <c r="B29" s="636"/>
      <c r="C29" s="637"/>
      <c r="D29" s="541" t="str">
        <f>IFERROR(VLOOKUP(C29,'Seznamy_Obory vzdělání'!Q$5:R$179,2,0),"")</f>
        <v/>
      </c>
      <c r="E29" s="1540"/>
      <c r="F29" s="643"/>
      <c r="G29" s="1549"/>
      <c r="H29" s="1546"/>
      <c r="I29" s="644"/>
      <c r="J29" s="645"/>
      <c r="K29" s="645"/>
      <c r="L29" s="645"/>
      <c r="M29" s="542">
        <v>50</v>
      </c>
      <c r="N29" s="543" t="e">
        <f>VPŘ!$M29*VPŘ!$I29/VPŘ!$J29</f>
        <v>#DIV/0!</v>
      </c>
      <c r="O29" s="649"/>
      <c r="P29" s="645"/>
      <c r="Q29" s="645"/>
      <c r="R29" s="645"/>
      <c r="S29" s="542">
        <v>50</v>
      </c>
      <c r="T29" s="543" t="e">
        <f>VPŘ!$S29*VPŘ!$O29/VPŘ!$P29</f>
        <v>#DIV/0!</v>
      </c>
      <c r="U29" s="652"/>
      <c r="V29" s="200"/>
      <c r="W29" s="200"/>
    </row>
    <row r="30" spans="2:23" ht="15.75" thickBot="1">
      <c r="B30" s="638"/>
      <c r="C30" s="639"/>
      <c r="D30" s="544" t="str">
        <f>IFERROR(VLOOKUP(C30,'Seznamy_Obory vzdělání'!Q$5:R$179,2,0),"")</f>
        <v/>
      </c>
      <c r="E30" s="1541"/>
      <c r="F30" s="646"/>
      <c r="G30" s="1542"/>
      <c r="H30" s="1547"/>
      <c r="I30" s="647"/>
      <c r="J30" s="648"/>
      <c r="K30" s="648"/>
      <c r="L30" s="648"/>
      <c r="M30" s="545">
        <v>50</v>
      </c>
      <c r="N30" s="198" t="e">
        <f>VPŘ!$M30*VPŘ!$I30/VPŘ!$J30</f>
        <v>#DIV/0!</v>
      </c>
      <c r="O30" s="650"/>
      <c r="P30" s="648"/>
      <c r="Q30" s="648"/>
      <c r="R30" s="648"/>
      <c r="S30" s="545">
        <v>50</v>
      </c>
      <c r="T30" s="198" t="e">
        <f>VPŘ!$S30*VPŘ!$O30/VPŘ!$P30</f>
        <v>#DIV/0!</v>
      </c>
      <c r="U30" s="653"/>
      <c r="V30" s="200"/>
      <c r="W30" s="200"/>
    </row>
    <row r="32" spans="2:23">
      <c r="B32" s="489" t="s">
        <v>31</v>
      </c>
      <c r="G32" s="199"/>
    </row>
    <row r="33" spans="2:2">
      <c r="B33" s="197"/>
    </row>
  </sheetData>
  <sheetProtection insertRows="0"/>
  <protectedRanges>
    <protectedRange sqref="U11:U30 O11:R30 B11:L30" name="JPZ"/>
    <protectedRange sqref="D1 B2:B3" name="Oblast3"/>
    <protectedRange sqref="B1" name="RED IZO"/>
    <protectedRange sqref="D7" name="školní rok_2_1"/>
  </protectedRanges>
  <mergeCells count="1">
    <mergeCell ref="B10:D10"/>
  </mergeCells>
  <dataValidations xWindow="1177" yWindow="748" count="39">
    <dataValidation type="textLength" operator="equal" allowBlank="1" showInputMessage="1" showErrorMessage="1" errorTitle="NIC nevpisovat!" error="Buňky obsahují vzorec, díky kterému se následně &quot;skupiny školooborů&quot; automaticky doplní." promptTitle="Nevyplňujte!" prompt="buňky se doplní automaticky po vyplnění předchozího sloupce Obor vzdělání._x000a_" sqref="D11:D30">
      <formula1>0</formula1>
    </dataValidation>
    <dataValidation type="whole" operator="equal" allowBlank="1" showInputMessage="1" showErrorMessage="1" errorTitle="Přednastavená hodnota!" error="Přednastavenou hodnotu nemažte!_x000a_Hodnota musí být rovna 50!" promptTitle="Nemažte!" prompt="Nastavenou hodnotu (50) nemažte, ani neměňte." sqref="M11:M30 S11:S30">
      <formula1>50</formula1>
    </dataValidation>
    <dataValidation type="whole" operator="greaterThanOrEqual" allowBlank="1" showInputMessage="1" showErrorMessage="1" errorTitle="zadejte celé číslo!" error="Zadaná hodnota musí být celé číslo!" promptTitle="Zadejte cut-off skóre" prompt="má-li škola parametry na cut-off skóre na přijímací řízení nastaveno. Uveďte číselnou hodnotu._x000a_Nemá-li škola vlastní cut-off skóre pro přijímací řízení nastaveno, uveďte 0." sqref="F11:F30">
      <formula1>0</formula1>
    </dataValidation>
    <dataValidation type="decimal" allowBlank="1" showInputMessage="1" showErrorMessage="1" errorTitle="Zadejte číslo!" error="Zadaná hodnota musí být číslo menší nebo rovno 50!" promptTitle="Vyplňte číselnou hodnotu" prompt="údaje (průměr výsledků) pouze za uchazeče, kteří konali jednotné přijímací zkoušky a odevzdali zápisový lístek._x000a_Výsledek zaokrouhlete na jedno desetinné místo." sqref="O11:O30">
      <formula1>0</formula1>
      <formula2>50</formula2>
    </dataValidation>
    <dataValidation type="whole" operator="greaterThanOrEqual" allowBlank="1" showInputMessage="1" showErrorMessage="1" errorTitle="Zadejte číslenou hodnotu!" error="Zadaná hodnota musí být celé číslo!" promptTitle="Vyplňte" prompt="číselnou hodnotu." sqref="Q11:Q30">
      <formula1>0</formula1>
    </dataValidation>
    <dataValidation allowBlank="1" showInputMessage="1" showErrorMessage="1" promptTitle="Do poznámky" prompt="uveďte zaměření oboru dle ŠVP, rozdělujete-li 1 obor na více ŠVP._x000a_" sqref="U11:U30"/>
    <dataValidation type="whole" operator="greaterThanOrEqual" allowBlank="1" showInputMessage="1" showErrorMessage="1" errorTitle="Zadejte celé číslo!" error="Zadaná hodnota musí být celé číslo!" promptTitle="Vyplňte číslenou hodnotu" prompt="Cut-off skóre z M v případě, že škola má nastaveno vlastní cut-off skóre." sqref="R11:R30">
      <formula1>0</formula1>
    </dataValidation>
    <dataValidation type="textLength" operator="equal" allowBlank="1" showInputMessage="1" showErrorMessage="1" errorTitle="Nic nevpisovat!" promptTitle="Nic nevpisovat:" prompt="Buňky se vyplňují automaticky." sqref="F2 A1:D2 A3:C3 A4 B4:B5">
      <formula1>0</formula1>
    </dataValidation>
    <dataValidation allowBlank="1" showInputMessage="1" showErrorMessage="1" promptTitle="Cut-off skóre" prompt="z celkového počtu bodů za celé přijímací řízení v % vyplňte za předpokladu, že škola má nastaveny vlastní parametry na přijímací řízení._x000a_V případě, že škola vlastní parametry nastaveny nemá, pak vepište 0." sqref="F9"/>
    <dataValidation allowBlank="1" showInputMessage="1" showErrorMessage="1" promptTitle="Vyplňte" prompt="průměrný bodový zisk v testu z ČJ (JPZ-CERMAT) ZA OBOR těch UCHAZEČŮ, KTEŘÍ KONALI JPZ A ODEVZDALI ZL (a nevzali ho zpět)." sqref="I9"/>
    <dataValidation allowBlank="1" showInputMessage="1" showErrorMessage="1" promptTitle="Počet odevzdaných ZL" prompt="V potaz se berou všichni uchazeči po všech kolech PŘ (bez ohledu, zda konali nebo nekonali PZ), a kteří ODEVZDALI ZL k 31. 8.! _x000a_Do celkového počtu se nebudou zahrnovat zpět vzaté ZL! U nástaveb uveďte počet návratek, popř. počet přijatých uchazečů." sqref="G9"/>
    <dataValidation type="whole" operator="greaterThanOrEqual" allowBlank="1" showInputMessage="1" showErrorMessage="1" errorTitle="Zadejte celé číslo!" error="Zadaná hodnota musí být celé číslo!" promptTitle="Vyplňte" prompt="číselnou hodnotu." sqref="K11:K30">
      <formula1>0</formula1>
    </dataValidation>
    <dataValidation allowBlank="1" showInputMessage="1" showErrorMessage="1" promptTitle="Cut-off skóre z ČJ" prompt="vyplňte za předpokladu, že škola má nastaveny vlastní parametry na přijímací řízení z ČJ._x000a_V případě, že škola vlastní parametry nastaveny nemá, pak vepište 0." sqref="L9"/>
    <dataValidation allowBlank="1" showInputMessage="1" showErrorMessage="1" promptTitle="Nevyplňujte:" prompt="v buňce je nastaven vzorec!_x000a_Pokud jste do buňky ručně vepsali hodnotu nebo vzorec neúmyslně smazali, přetáhněte z buňky pod touto buňkou vzorec zpět. Zkontrolujte zdali máte v buňce vzorec!" sqref="N11:N30"/>
    <dataValidation allowBlank="1" showInputMessage="1" showErrorMessage="1" promptTitle="Vyplňte" prompt="průměrný bodový zisk v testu z Mat. (JPZ-CERMAT) ZA OBOR těch  UCHAZEČŮ, KTEŘÍ KONALI JPZ A ODEVZDALI ZL (a nevzali je zpět)." sqref="O9"/>
    <dataValidation allowBlank="1" showInputMessage="1" showErrorMessage="1" promptTitle="Cut-off skóre z M" prompt="vyplňte za předpokladu, že škola má nastaveny vlastní parametry na přijímací řízení z Mat._x000a_V případě, že škola vlastní parametry nastaveny nemá, pak vepište 0." sqref="R9"/>
    <dataValidation allowBlank="1" showInputMessage="1" showErrorMessage="1" promptTitle="Nevyplňujte!" prompt="v buňce je nastaven vzorec!_x000a_Pokud jste do buňky ručně vepsali hodnotu nebo vzorec neúmyslně smazali, přetáhněte z buňky pod touto buňkou vzorec zpět. Zkontrolujte zdali máte v buňce vzorec!" sqref="T11:T30"/>
    <dataValidation allowBlank="1" showInputMessage="1" showErrorMessage="1" promptTitle="Nevyplňujte." prompt="Buňky se automaticky doplní po vyplnění sledovaného školního roku v listu ID.ORG" sqref="D7:F7"/>
    <dataValidation allowBlank="1" showInputMessage="1" showErrorMessage="1" errorTitle="Nevyplňujte." error="Nic nevpisujte." promptTitle="Nevyplňujte." prompt="Buňky níže se automaticky doplní po vybrání Oboru vzdělání." sqref="D9"/>
    <dataValidation allowBlank="1" sqref="B31"/>
    <dataValidation type="whole" operator="greaterThanOrEqual" allowBlank="1" showInputMessage="1" showErrorMessage="1" promptTitle="Nevyplňujte!" prompt="Jedná se o sumarizační buňku, která obsahuje vzorec." sqref="E10 G10:H10">
      <formula1>0</formula1>
    </dataValidation>
    <dataValidation operator="equal" allowBlank="1" showErrorMessage="1" errorTitle="Nic nevpisovat!" promptTitle="Nic nevpisovat:" prompt="Buňky se vyplňují automaticky po výběru RED IZO." sqref="E2"/>
    <dataValidation operator="equal" allowBlank="1" showInputMessage="1" showErrorMessage="1" errorTitle="Nic nevpisovat!" promptTitle="Nic nevpisovat:" prompt="Buňky se vyplňují automaticky." sqref="E2"/>
    <dataValidation type="whole" operator="greaterThanOrEqual" allowBlank="1" showInputMessage="1" showErrorMessage="1" errorTitle="Zadejte celé číslo!" error="zadaná hodnota musí být celé číslo." promptTitle="Zadejte" prompt="plánovaný počet přijímaných žáků (vycházející z podepsaných zápisů k přijímacímu řízení z Kulatých stolů OŠMS 2022), dle kritérií přijímacího řízení zveřejněných k 31. 1. 2023._x000a_Lze zapisovat i údaje o oborech v OFV - formu uveďte v poznámce." sqref="E11:E30">
      <formula1>0</formula1>
    </dataValidation>
    <dataValidation type="whole" operator="greaterThanOrEqual" allowBlank="1" showInputMessage="1" showErrorMessage="1" errorTitle="Zadejte celé číslo!" error="Zadaná hodnota musí být celé číslo!" promptTitle="Zadejte počet" prompt="odevzdaných zápisových lístků (všech uchazečů bez ohledu zda konali nebo nekonali PZ). Nezahrnujte zpět vzaté ZL!" sqref="G11:G30">
      <formula1>0</formula1>
    </dataValidation>
    <dataValidation type="whole" operator="greaterThanOrEqual" allowBlank="1" showInputMessage="1" showErrorMessage="1" errorTitle="Zadejte celé číslo!" error="Hodnota musí být větší než nebo rovno 0." promptTitle="Zadejte počet" prompt="odevzdaných ZL jen těch uchazečů, kteří konali JPZ._x000a_Do tohoto počtu se nebudou zahrnovat zpět vzaté ZL!" sqref="H11:H30">
      <formula1>0</formula1>
    </dataValidation>
    <dataValidation allowBlank="1" showInputMessage="1" showErrorMessage="1" promptTitle="Vyplňte" prompt="body uchazeče, který dosáhl nejlepšího výsledku v testu z ČJ, a který odevzdal ZL (a nevzal ho zpět)." sqref="J9"/>
    <dataValidation allowBlank="1" showInputMessage="1" showErrorMessage="1" promptTitle="Vyplňte" prompt="body uchazeče, který dosáhl nejhoršího výsledku v testu z ČJ, a který odevzdal ZL (a nevzal ho zpět)." sqref="K9"/>
    <dataValidation allowBlank="1" showInputMessage="1" showErrorMessage="1" promptTitle="Vyplňte" prompt="body uchazeče, který dosáhl nejlepšího výsledku v testu z Matematiky, a který odevzdal ZL (a nevzal ho zpět)." sqref="P9"/>
    <dataValidation allowBlank="1" showInputMessage="1" showErrorMessage="1" promptTitle="Vyplňte" prompt="body uchazeče, který dosáhl nejhoršího výsledku v testu z Matematiky, a který odevzdal ZL (a nevzal ho zpět)." sqref="Q9"/>
    <dataValidation type="whole" operator="greaterThanOrEqual" allowBlank="1" showInputMessage="1" showErrorMessage="1" errorTitle="Zadejte celé číslo." error="Zadaná hodnota musí být celé číslo!" promptTitle="Vyplňte" prompt="číselnou hodnotu. _x000a_V případě, že uchazeči dosáhli plného počtu bodů (50 bodů), uveďte do poznámky kolik takovýchto uchazečů bylo." sqref="J11:J14 J16:J30 J15">
      <formula1>0</formula1>
    </dataValidation>
    <dataValidation type="whole" operator="greaterThanOrEqual" allowBlank="1" showInputMessage="1" showErrorMessage="1" promptTitle="Vyplňte číselnou hodnotu " prompt="Cut-off skóre z ČJ v případě, že škola má nastaveno vlastní cut-off skóre." sqref="L11">
      <formula1>0</formula1>
    </dataValidation>
    <dataValidation allowBlank="1" showInputMessage="1" showErrorMessage="1" promptTitle="Vylplňte číselnou hodnotu" prompt="Cut-off skóre z ČJ v případě, že škola má nastaveno vlastní cut-off skóre." sqref="L12:L30"/>
    <dataValidation allowBlank="1" showInputMessage="1" showErrorMessage="1" promptTitle="Do poznámky uveďte " prompt="např. zaměření oboru dle ŠVP, rozdělujete-li 1 obor na více skupin vyučovaných dle rozdílných ŠVP." sqref="U9"/>
    <dataValidation allowBlank="1" showInputMessage="1" showErrorMessage="1" promptTitle="Počet odevzdaných ZL" prompt="uchazečů, kteří konali JPZ a odevzdali ZL do 31. 8. Do tohoto počtu se nebudou zahrnovat zpět vzaté ZL!_x000a_U nástaveb uveďte počet návratek, popř. počet přijatých uchazečů." sqref="H9"/>
    <dataValidation type="decimal" allowBlank="1" showInputMessage="1" showErrorMessage="1" errorTitle="Zadejte číslo!" error="Zadaná hodnota musí být číslo menší nebo rovno 50!" promptTitle="Vyplňte číselnou hodnotu" prompt="údaje (průměr výsledků) pouze za uchazeče, kteří konali jednotné přijímací zkoušky a odevzdali zápisový lístek (a nevzali ho zpět)._x000a_Výsledek zaokrouhlete na jedno desetinné místo." sqref="I11:I30">
      <formula1>0</formula1>
      <formula2>50</formula2>
    </dataValidation>
    <dataValidation allowBlank="1" showErrorMessage="1" sqref="C4:C5"/>
    <dataValidation type="textLength" operator="equal" allowBlank="1" showInputMessage="1" showErrorMessage="1" errorTitle="Zde je zadán VZOREC" error="Zde je zadán VZOREC_x000a_NIC nevpisovat!!!" sqref="E4:E5">
      <formula1>0</formula1>
    </dataValidation>
    <dataValidation type="whole" operator="greaterThanOrEqual" allowBlank="1" showInputMessage="1" showErrorMessage="1" errorTitle="Zadejte číslenou hodnotu!" error="Zadaná hodnota musí být celé číslo!" promptTitle="Vyplňte" prompt="číselnou hodnotu._x000a_V případě, že uchazeči dosáhli plného počtu bodů (50 bodů), uveďte do poznámky kolik takovýchto uchazečů bylo." sqref="P11:P30">
      <formula1>0</formula1>
    </dataValidation>
  </dataValidations>
  <pageMargins left="0" right="0" top="0" bottom="0" header="0.31496062992125984" footer="0.31496062992125984"/>
  <pageSetup paperSize="8" scale="55" orientation="landscape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177" yWindow="748" count="2">
        <x14:dataValidation type="list" allowBlank="1" showInputMessage="1" showErrorMessage="1" errorTitle="VYBERTE Z ROLETKY" promptTitle="Vyberte z roletky" prompt="skupinu oborů.">
          <x14:formula1>
            <xm:f>'Seznamy_Obory vzdělání'!$A$5:$A$32</xm:f>
          </x14:formula1>
          <xm:sqref>B11:B30</xm:sqref>
        </x14:dataValidation>
        <x14:dataValidation type="list" allowBlank="1" showInputMessage="1" showErrorMessage="1" errorTitle="VYBERTE Z ROLETKY" promptTitle="Vyberte z roletky" prompt="příslušný obor vzdělání._x000a_První dvojčíslí z kódu oboru musí souhlasit s kódem skupiny oborů dle Nařízení vlády č. 211/2010 Sb. o soustavě oborů vzdělání...">
          <x14:formula1>
            <xm:f>'Seznamy_Obory vzdělání'!$B$5:$B$306</xm:f>
          </x14:formula1>
          <xm:sqref>C11:C30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rgb="FF92D050"/>
    <pageSetUpPr fitToPage="1"/>
  </sheetPr>
  <dimension ref="A1:S32"/>
  <sheetViews>
    <sheetView showGridLines="0" showZeros="0" topLeftCell="B1" zoomScale="70" zoomScaleNormal="70" workbookViewId="0">
      <selection activeCell="P13" sqref="P13"/>
    </sheetView>
  </sheetViews>
  <sheetFormatPr defaultColWidth="9.140625" defaultRowHeight="14.25"/>
  <cols>
    <col min="1" max="1" width="11.5703125" style="150" hidden="1" customWidth="1"/>
    <col min="2" max="2" width="40.140625" style="150" customWidth="1"/>
    <col min="3" max="3" width="30.85546875" style="150" customWidth="1"/>
    <col min="4" max="4" width="20.42578125" style="150" customWidth="1"/>
    <col min="5" max="5" width="17.42578125" style="208" customWidth="1"/>
    <col min="6" max="15" width="20.5703125" style="151" customWidth="1"/>
    <col min="16" max="16" width="21.85546875" style="151" customWidth="1"/>
    <col min="17" max="17" width="20.5703125" style="151" customWidth="1"/>
    <col min="18" max="18" width="20.5703125" style="150" customWidth="1"/>
    <col min="19" max="16384" width="9.140625" style="150"/>
  </cols>
  <sheetData>
    <row r="1" spans="1:19" ht="20.100000000000001" customHeight="1">
      <c r="A1" s="171"/>
      <c r="B1" s="162">
        <f>ID.ORG!C2</f>
        <v>600016684</v>
      </c>
      <c r="C1" s="163" t="s">
        <v>2</v>
      </c>
      <c r="D1" s="164">
        <f>IFERROR(ID.ORG!E2,"")</f>
        <v>62331582</v>
      </c>
      <c r="F1" s="155"/>
    </row>
    <row r="2" spans="1:19" ht="43.5" customHeight="1">
      <c r="A2" s="172"/>
      <c r="B2" s="169" t="str">
        <f>IFERROR(ID.ORG!C3,"")</f>
        <v>Gymnázium, Havířov-Podlesí, příspěvková organizace</v>
      </c>
      <c r="C2" s="166"/>
      <c r="D2" s="166"/>
      <c r="E2" s="186"/>
      <c r="F2" s="156"/>
      <c r="G2" s="152"/>
    </row>
    <row r="3" spans="1:19" s="185" customFormat="1" ht="20.25" customHeight="1">
      <c r="A3" s="201"/>
      <c r="B3" s="169">
        <f>IF(ID.ORG!C4="  Konzervatoř","",ID.ORG!C4)</f>
        <v>0</v>
      </c>
      <c r="C3" s="187"/>
      <c r="D3" s="188"/>
      <c r="E3" s="167"/>
      <c r="F3" s="200"/>
    </row>
    <row r="4" spans="1:19" s="177" customFormat="1" ht="20.100000000000001" customHeight="1">
      <c r="A4" s="1352"/>
      <c r="B4" s="169">
        <f>IFERROR(ID.ORG!D4,"")</f>
        <v>0</v>
      </c>
      <c r="C4" s="1351"/>
      <c r="D4" s="180"/>
      <c r="E4" s="182"/>
      <c r="F4" s="181"/>
      <c r="L4" s="1348"/>
    </row>
    <row r="5" spans="1:19" s="177" customFormat="1" ht="20.100000000000001" customHeight="1">
      <c r="A5" s="1352"/>
      <c r="B5" s="169">
        <f>IFERROR(ID.ORG!E4,"")</f>
        <v>0</v>
      </c>
      <c r="C5" s="1351"/>
      <c r="D5" s="180"/>
      <c r="E5" s="182"/>
      <c r="F5" s="181"/>
      <c r="L5" s="1348"/>
    </row>
    <row r="6" spans="1:19" ht="39.950000000000003" customHeight="1" thickBot="1">
      <c r="A6" s="209"/>
      <c r="B6" s="210" t="s">
        <v>75</v>
      </c>
      <c r="C6" s="211"/>
      <c r="D6" s="211"/>
      <c r="E6" s="212"/>
      <c r="F6" s="242"/>
    </row>
    <row r="7" spans="1:19" ht="39.950000000000003" customHeight="1" thickBot="1">
      <c r="A7" s="209"/>
      <c r="B7" s="203"/>
      <c r="C7" s="204" t="s">
        <v>5</v>
      </c>
      <c r="D7" s="170" t="str">
        <f>ID.ORG!C5</f>
        <v>2022/2023</v>
      </c>
      <c r="E7" s="173">
        <f>IFERROR(VLOOKUP(D7,Seznamy!$F$13:$H$18,2,0),"")</f>
        <v>44805</v>
      </c>
      <c r="F7" s="205">
        <f>IFERROR(VLOOKUP(D7,Seznamy!$F$13:$H$18,3,0),"")</f>
        <v>45169</v>
      </c>
      <c r="G7" s="522"/>
      <c r="H7" s="213"/>
      <c r="I7" s="213"/>
      <c r="J7" s="213"/>
      <c r="K7" s="213"/>
      <c r="L7" s="213"/>
      <c r="M7" s="213"/>
      <c r="N7" s="213"/>
      <c r="O7" s="213"/>
      <c r="P7" s="213"/>
      <c r="Q7" s="523"/>
      <c r="R7" s="523"/>
      <c r="S7" s="157"/>
    </row>
    <row r="8" spans="1:19" ht="15.75" thickBot="1">
      <c r="B8" s="214"/>
      <c r="C8" s="215"/>
      <c r="D8" s="216"/>
      <c r="E8" s="217"/>
      <c r="F8" s="1594" t="s">
        <v>76</v>
      </c>
      <c r="G8" s="1595"/>
      <c r="H8" s="1596"/>
      <c r="I8" s="1594" t="s">
        <v>77</v>
      </c>
      <c r="J8" s="1595"/>
      <c r="K8" s="1596"/>
      <c r="L8" s="1594" t="s">
        <v>78</v>
      </c>
      <c r="M8" s="1595"/>
      <c r="N8" s="1596"/>
      <c r="O8" s="218"/>
      <c r="P8" s="218"/>
      <c r="Q8" s="219"/>
      <c r="R8" s="195"/>
      <c r="S8" s="157"/>
    </row>
    <row r="9" spans="1:19" ht="92.1" customHeight="1" thickBot="1">
      <c r="B9" s="220" t="s">
        <v>55</v>
      </c>
      <c r="C9" s="221" t="s">
        <v>56</v>
      </c>
      <c r="D9" s="881" t="s">
        <v>79</v>
      </c>
      <c r="E9" s="222" t="s">
        <v>80</v>
      </c>
      <c r="F9" s="223" t="s">
        <v>81</v>
      </c>
      <c r="G9" s="224" t="s">
        <v>82</v>
      </c>
      <c r="H9" s="225" t="s">
        <v>83</v>
      </c>
      <c r="I9" s="223" t="s">
        <v>81</v>
      </c>
      <c r="J9" s="224" t="s">
        <v>82</v>
      </c>
      <c r="K9" s="225" t="s">
        <v>84</v>
      </c>
      <c r="L9" s="223" t="s">
        <v>81</v>
      </c>
      <c r="M9" s="224" t="s">
        <v>82</v>
      </c>
      <c r="N9" s="225" t="s">
        <v>85</v>
      </c>
      <c r="O9" s="878" t="s">
        <v>86</v>
      </c>
      <c r="P9" s="533" t="s">
        <v>87</v>
      </c>
      <c r="Q9" s="880" t="s">
        <v>88</v>
      </c>
      <c r="R9" s="879" t="s">
        <v>30</v>
      </c>
      <c r="S9" s="168"/>
    </row>
    <row r="10" spans="1:19" ht="15.75" customHeight="1" thickBot="1">
      <c r="B10" s="1597" t="s">
        <v>74</v>
      </c>
      <c r="C10" s="1598"/>
      <c r="D10" s="1599"/>
      <c r="E10" s="226">
        <f>SUM(E11:E30)</f>
        <v>0</v>
      </c>
      <c r="F10" s="227">
        <f t="shared" ref="F10:Q10" si="0">SUM(F11:F30)</f>
        <v>0</v>
      </c>
      <c r="G10" s="228">
        <f t="shared" si="0"/>
        <v>0</v>
      </c>
      <c r="H10" s="229">
        <f t="shared" si="0"/>
        <v>0</v>
      </c>
      <c r="I10" s="227">
        <f t="shared" si="0"/>
        <v>0</v>
      </c>
      <c r="J10" s="228">
        <f t="shared" si="0"/>
        <v>0</v>
      </c>
      <c r="K10" s="229">
        <f t="shared" si="0"/>
        <v>0</v>
      </c>
      <c r="L10" s="227">
        <f t="shared" si="0"/>
        <v>0</v>
      </c>
      <c r="M10" s="228">
        <f t="shared" si="0"/>
        <v>0</v>
      </c>
      <c r="N10" s="229">
        <f t="shared" si="0"/>
        <v>0</v>
      </c>
      <c r="O10" s="230">
        <f t="shared" si="0"/>
        <v>0</v>
      </c>
      <c r="P10" s="510">
        <f>SUM(P11:P30)</f>
        <v>0</v>
      </c>
      <c r="Q10" s="231">
        <f t="shared" si="0"/>
        <v>0</v>
      </c>
      <c r="R10" s="232"/>
      <c r="S10" s="157"/>
    </row>
    <row r="11" spans="1:19" ht="15">
      <c r="B11" s="654"/>
      <c r="C11" s="655"/>
      <c r="D11" s="656"/>
      <c r="E11" s="657"/>
      <c r="F11" s="321"/>
      <c r="G11" s="658"/>
      <c r="H11" s="233">
        <f>SUM(E11-G11)</f>
        <v>0</v>
      </c>
      <c r="I11" s="321"/>
      <c r="J11" s="658"/>
      <c r="K11" s="233">
        <f>SUM(H11-J11)</f>
        <v>0</v>
      </c>
      <c r="L11" s="321"/>
      <c r="M11" s="658"/>
      <c r="N11" s="233">
        <f>SUM(K11-M11)</f>
        <v>0</v>
      </c>
      <c r="O11" s="234">
        <f>SUM(G11+J11+M11)</f>
        <v>0</v>
      </c>
      <c r="P11" s="671"/>
      <c r="Q11" s="235">
        <f xml:space="preserve"> E11-(O11-P11)</f>
        <v>0</v>
      </c>
      <c r="R11" s="673"/>
      <c r="S11" s="160"/>
    </row>
    <row r="12" spans="1:19" ht="15">
      <c r="B12" s="654"/>
      <c r="C12" s="655"/>
      <c r="D12" s="656"/>
      <c r="E12" s="657"/>
      <c r="F12" s="659"/>
      <c r="G12" s="660"/>
      <c r="H12" s="236"/>
      <c r="I12" s="659"/>
      <c r="J12" s="660"/>
      <c r="K12" s="236"/>
      <c r="L12" s="659"/>
      <c r="M12" s="660"/>
      <c r="N12" s="236"/>
      <c r="O12" s="237"/>
      <c r="P12" s="671"/>
      <c r="Q12" s="235">
        <f t="shared" ref="Q12:Q30" si="1" xml:space="preserve"> E12-(O12-P12)</f>
        <v>0</v>
      </c>
      <c r="R12" s="674"/>
      <c r="S12" s="157"/>
    </row>
    <row r="13" spans="1:19" ht="15">
      <c r="B13" s="654"/>
      <c r="C13" s="655"/>
      <c r="D13" s="656"/>
      <c r="E13" s="657"/>
      <c r="F13" s="659"/>
      <c r="G13" s="660"/>
      <c r="H13" s="236">
        <f t="shared" ref="H13:H30" si="2">SUM(E13-G13)</f>
        <v>0</v>
      </c>
      <c r="I13" s="659"/>
      <c r="J13" s="660"/>
      <c r="K13" s="236">
        <f t="shared" ref="K13:K30" si="3">SUM(E13-(G13+J13))</f>
        <v>0</v>
      </c>
      <c r="L13" s="659"/>
      <c r="M13" s="660"/>
      <c r="N13" s="236">
        <f t="shared" ref="N13:N30" si="4">SUM(E13-(G13+J13+M13))</f>
        <v>0</v>
      </c>
      <c r="O13" s="237">
        <f t="shared" ref="O13:O30" si="5">SUM(G13+J13+M13)</f>
        <v>0</v>
      </c>
      <c r="P13" s="671"/>
      <c r="Q13" s="235">
        <f t="shared" si="1"/>
        <v>0</v>
      </c>
      <c r="R13" s="674"/>
      <c r="S13" s="161"/>
    </row>
    <row r="14" spans="1:19" ht="15">
      <c r="B14" s="654"/>
      <c r="C14" s="655"/>
      <c r="D14" s="656"/>
      <c r="E14" s="657"/>
      <c r="F14" s="659"/>
      <c r="G14" s="660"/>
      <c r="H14" s="236">
        <f t="shared" si="2"/>
        <v>0</v>
      </c>
      <c r="I14" s="659"/>
      <c r="J14" s="660"/>
      <c r="K14" s="236">
        <f t="shared" si="3"/>
        <v>0</v>
      </c>
      <c r="L14" s="659"/>
      <c r="M14" s="660"/>
      <c r="N14" s="236">
        <f t="shared" si="4"/>
        <v>0</v>
      </c>
      <c r="O14" s="237">
        <f t="shared" si="5"/>
        <v>0</v>
      </c>
      <c r="P14" s="671"/>
      <c r="Q14" s="235">
        <f t="shared" si="1"/>
        <v>0</v>
      </c>
      <c r="R14" s="674"/>
      <c r="S14" s="157"/>
    </row>
    <row r="15" spans="1:19" ht="15">
      <c r="B15" s="654"/>
      <c r="C15" s="655"/>
      <c r="D15" s="656"/>
      <c r="E15" s="657"/>
      <c r="F15" s="659"/>
      <c r="G15" s="660"/>
      <c r="H15" s="236">
        <f t="shared" si="2"/>
        <v>0</v>
      </c>
      <c r="I15" s="659"/>
      <c r="J15" s="660"/>
      <c r="K15" s="236">
        <f t="shared" si="3"/>
        <v>0</v>
      </c>
      <c r="L15" s="659"/>
      <c r="M15" s="660"/>
      <c r="N15" s="236">
        <f t="shared" si="4"/>
        <v>0</v>
      </c>
      <c r="O15" s="237">
        <f t="shared" si="5"/>
        <v>0</v>
      </c>
      <c r="P15" s="671"/>
      <c r="Q15" s="235">
        <f t="shared" si="1"/>
        <v>0</v>
      </c>
      <c r="R15" s="674"/>
      <c r="S15" s="157"/>
    </row>
    <row r="16" spans="1:19" ht="15">
      <c r="B16" s="654"/>
      <c r="C16" s="655"/>
      <c r="D16" s="656"/>
      <c r="E16" s="657"/>
      <c r="F16" s="659"/>
      <c r="G16" s="660"/>
      <c r="H16" s="236">
        <f t="shared" si="2"/>
        <v>0</v>
      </c>
      <c r="I16" s="659"/>
      <c r="J16" s="660"/>
      <c r="K16" s="236">
        <f t="shared" si="3"/>
        <v>0</v>
      </c>
      <c r="L16" s="659"/>
      <c r="M16" s="660"/>
      <c r="N16" s="236">
        <f t="shared" si="4"/>
        <v>0</v>
      </c>
      <c r="O16" s="237">
        <f t="shared" si="5"/>
        <v>0</v>
      </c>
      <c r="P16" s="671"/>
      <c r="Q16" s="235">
        <f t="shared" si="1"/>
        <v>0</v>
      </c>
      <c r="R16" s="674"/>
      <c r="S16" s="157"/>
    </row>
    <row r="17" spans="2:19" ht="15">
      <c r="B17" s="654"/>
      <c r="C17" s="655"/>
      <c r="D17" s="656"/>
      <c r="E17" s="657"/>
      <c r="F17" s="659"/>
      <c r="G17" s="660"/>
      <c r="H17" s="236">
        <f t="shared" si="2"/>
        <v>0</v>
      </c>
      <c r="I17" s="659"/>
      <c r="J17" s="660"/>
      <c r="K17" s="236">
        <f t="shared" si="3"/>
        <v>0</v>
      </c>
      <c r="L17" s="659"/>
      <c r="M17" s="660"/>
      <c r="N17" s="236">
        <f t="shared" si="4"/>
        <v>0</v>
      </c>
      <c r="O17" s="237">
        <f t="shared" si="5"/>
        <v>0</v>
      </c>
      <c r="P17" s="671"/>
      <c r="Q17" s="235">
        <f t="shared" si="1"/>
        <v>0</v>
      </c>
      <c r="R17" s="674"/>
      <c r="S17" s="157"/>
    </row>
    <row r="18" spans="2:19" ht="15">
      <c r="B18" s="654"/>
      <c r="C18" s="655"/>
      <c r="D18" s="656"/>
      <c r="E18" s="657"/>
      <c r="F18" s="659"/>
      <c r="G18" s="660"/>
      <c r="H18" s="236">
        <f t="shared" si="2"/>
        <v>0</v>
      </c>
      <c r="I18" s="659"/>
      <c r="J18" s="660"/>
      <c r="K18" s="236">
        <f t="shared" si="3"/>
        <v>0</v>
      </c>
      <c r="L18" s="659"/>
      <c r="M18" s="660"/>
      <c r="N18" s="236">
        <f t="shared" si="4"/>
        <v>0</v>
      </c>
      <c r="O18" s="237">
        <f t="shared" si="5"/>
        <v>0</v>
      </c>
      <c r="P18" s="671"/>
      <c r="Q18" s="235">
        <f t="shared" si="1"/>
        <v>0</v>
      </c>
      <c r="R18" s="674"/>
      <c r="S18" s="157"/>
    </row>
    <row r="19" spans="2:19" ht="15">
      <c r="B19" s="654"/>
      <c r="C19" s="655"/>
      <c r="D19" s="656"/>
      <c r="E19" s="657"/>
      <c r="F19" s="659"/>
      <c r="G19" s="660"/>
      <c r="H19" s="236">
        <f t="shared" si="2"/>
        <v>0</v>
      </c>
      <c r="I19" s="659"/>
      <c r="J19" s="660"/>
      <c r="K19" s="236">
        <f t="shared" si="3"/>
        <v>0</v>
      </c>
      <c r="L19" s="659"/>
      <c r="M19" s="660"/>
      <c r="N19" s="236">
        <f t="shared" si="4"/>
        <v>0</v>
      </c>
      <c r="O19" s="237">
        <f t="shared" si="5"/>
        <v>0</v>
      </c>
      <c r="P19" s="671"/>
      <c r="Q19" s="235">
        <f t="shared" si="1"/>
        <v>0</v>
      </c>
      <c r="R19" s="674"/>
      <c r="S19" s="157"/>
    </row>
    <row r="20" spans="2:19" ht="15">
      <c r="B20" s="654"/>
      <c r="C20" s="655"/>
      <c r="D20" s="656"/>
      <c r="E20" s="657"/>
      <c r="F20" s="659"/>
      <c r="G20" s="660"/>
      <c r="H20" s="236">
        <f t="shared" si="2"/>
        <v>0</v>
      </c>
      <c r="I20" s="659"/>
      <c r="J20" s="660"/>
      <c r="K20" s="236">
        <f t="shared" si="3"/>
        <v>0</v>
      </c>
      <c r="L20" s="659"/>
      <c r="M20" s="660"/>
      <c r="N20" s="236">
        <f t="shared" si="4"/>
        <v>0</v>
      </c>
      <c r="O20" s="237">
        <f t="shared" si="5"/>
        <v>0</v>
      </c>
      <c r="P20" s="671"/>
      <c r="Q20" s="235">
        <f t="shared" si="1"/>
        <v>0</v>
      </c>
      <c r="R20" s="674"/>
      <c r="S20" s="157"/>
    </row>
    <row r="21" spans="2:19" ht="15">
      <c r="B21" s="654"/>
      <c r="C21" s="655"/>
      <c r="D21" s="656"/>
      <c r="E21" s="657"/>
      <c r="F21" s="659"/>
      <c r="G21" s="660"/>
      <c r="H21" s="236">
        <f t="shared" si="2"/>
        <v>0</v>
      </c>
      <c r="I21" s="659"/>
      <c r="J21" s="660"/>
      <c r="K21" s="236">
        <f t="shared" si="3"/>
        <v>0</v>
      </c>
      <c r="L21" s="659"/>
      <c r="M21" s="660"/>
      <c r="N21" s="236">
        <f t="shared" si="4"/>
        <v>0</v>
      </c>
      <c r="O21" s="237">
        <f t="shared" si="5"/>
        <v>0</v>
      </c>
      <c r="P21" s="671"/>
      <c r="Q21" s="235">
        <f t="shared" si="1"/>
        <v>0</v>
      </c>
      <c r="R21" s="674"/>
      <c r="S21" s="157"/>
    </row>
    <row r="22" spans="2:19" ht="15">
      <c r="B22" s="661"/>
      <c r="C22" s="662"/>
      <c r="D22" s="663"/>
      <c r="E22" s="664"/>
      <c r="F22" s="659"/>
      <c r="G22" s="660"/>
      <c r="H22" s="236">
        <f t="shared" si="2"/>
        <v>0</v>
      </c>
      <c r="I22" s="659"/>
      <c r="J22" s="660"/>
      <c r="K22" s="236">
        <f t="shared" si="3"/>
        <v>0</v>
      </c>
      <c r="L22" s="659"/>
      <c r="M22" s="660"/>
      <c r="N22" s="236">
        <f t="shared" si="4"/>
        <v>0</v>
      </c>
      <c r="O22" s="237">
        <f t="shared" si="5"/>
        <v>0</v>
      </c>
      <c r="P22" s="671"/>
      <c r="Q22" s="235">
        <f t="shared" si="1"/>
        <v>0</v>
      </c>
      <c r="R22" s="674"/>
      <c r="S22" s="157"/>
    </row>
    <row r="23" spans="2:19" ht="15">
      <c r="B23" s="661"/>
      <c r="C23" s="662"/>
      <c r="D23" s="663"/>
      <c r="E23" s="664"/>
      <c r="F23" s="659"/>
      <c r="G23" s="660"/>
      <c r="H23" s="236">
        <f t="shared" si="2"/>
        <v>0</v>
      </c>
      <c r="I23" s="659"/>
      <c r="J23" s="660"/>
      <c r="K23" s="236">
        <f t="shared" si="3"/>
        <v>0</v>
      </c>
      <c r="L23" s="659"/>
      <c r="M23" s="660"/>
      <c r="N23" s="236">
        <f t="shared" si="4"/>
        <v>0</v>
      </c>
      <c r="O23" s="237">
        <f t="shared" si="5"/>
        <v>0</v>
      </c>
      <c r="P23" s="671"/>
      <c r="Q23" s="235">
        <f t="shared" si="1"/>
        <v>0</v>
      </c>
      <c r="R23" s="674"/>
      <c r="S23" s="157"/>
    </row>
    <row r="24" spans="2:19" ht="15">
      <c r="B24" s="661"/>
      <c r="C24" s="662"/>
      <c r="D24" s="663"/>
      <c r="E24" s="664"/>
      <c r="F24" s="659"/>
      <c r="G24" s="660"/>
      <c r="H24" s="236">
        <f t="shared" si="2"/>
        <v>0</v>
      </c>
      <c r="I24" s="659"/>
      <c r="J24" s="660"/>
      <c r="K24" s="236">
        <f t="shared" si="3"/>
        <v>0</v>
      </c>
      <c r="L24" s="659"/>
      <c r="M24" s="660"/>
      <c r="N24" s="236">
        <f t="shared" si="4"/>
        <v>0</v>
      </c>
      <c r="O24" s="237">
        <f t="shared" si="5"/>
        <v>0</v>
      </c>
      <c r="P24" s="671"/>
      <c r="Q24" s="235">
        <f t="shared" si="1"/>
        <v>0</v>
      </c>
      <c r="R24" s="674"/>
      <c r="S24" s="157"/>
    </row>
    <row r="25" spans="2:19" ht="15">
      <c r="B25" s="661"/>
      <c r="C25" s="662"/>
      <c r="D25" s="663"/>
      <c r="E25" s="664"/>
      <c r="F25" s="659"/>
      <c r="G25" s="660"/>
      <c r="H25" s="236">
        <f t="shared" si="2"/>
        <v>0</v>
      </c>
      <c r="I25" s="659"/>
      <c r="J25" s="660"/>
      <c r="K25" s="236">
        <f t="shared" si="3"/>
        <v>0</v>
      </c>
      <c r="L25" s="659"/>
      <c r="M25" s="660"/>
      <c r="N25" s="236">
        <f t="shared" si="4"/>
        <v>0</v>
      </c>
      <c r="O25" s="237">
        <f t="shared" si="5"/>
        <v>0</v>
      </c>
      <c r="P25" s="671"/>
      <c r="Q25" s="235">
        <f t="shared" si="1"/>
        <v>0</v>
      </c>
      <c r="R25" s="674"/>
      <c r="S25" s="157"/>
    </row>
    <row r="26" spans="2:19" ht="15">
      <c r="B26" s="661"/>
      <c r="C26" s="662"/>
      <c r="D26" s="663"/>
      <c r="E26" s="664"/>
      <c r="F26" s="659"/>
      <c r="G26" s="660"/>
      <c r="H26" s="236">
        <f t="shared" si="2"/>
        <v>0</v>
      </c>
      <c r="I26" s="659"/>
      <c r="J26" s="660"/>
      <c r="K26" s="236">
        <f t="shared" si="3"/>
        <v>0</v>
      </c>
      <c r="L26" s="659"/>
      <c r="M26" s="660"/>
      <c r="N26" s="236">
        <f t="shared" si="4"/>
        <v>0</v>
      </c>
      <c r="O26" s="237">
        <f t="shared" si="5"/>
        <v>0</v>
      </c>
      <c r="P26" s="671"/>
      <c r="Q26" s="235">
        <f t="shared" si="1"/>
        <v>0</v>
      </c>
      <c r="R26" s="674"/>
      <c r="S26" s="157"/>
    </row>
    <row r="27" spans="2:19" ht="15">
      <c r="B27" s="661"/>
      <c r="C27" s="662"/>
      <c r="D27" s="663"/>
      <c r="E27" s="664"/>
      <c r="F27" s="659"/>
      <c r="G27" s="660"/>
      <c r="H27" s="236">
        <f t="shared" si="2"/>
        <v>0</v>
      </c>
      <c r="I27" s="659"/>
      <c r="J27" s="660"/>
      <c r="K27" s="236">
        <f t="shared" si="3"/>
        <v>0</v>
      </c>
      <c r="L27" s="659"/>
      <c r="M27" s="660"/>
      <c r="N27" s="236">
        <f t="shared" si="4"/>
        <v>0</v>
      </c>
      <c r="O27" s="237">
        <f t="shared" si="5"/>
        <v>0</v>
      </c>
      <c r="P27" s="671"/>
      <c r="Q27" s="235">
        <f t="shared" si="1"/>
        <v>0</v>
      </c>
      <c r="R27" s="674"/>
      <c r="S27" s="157"/>
    </row>
    <row r="28" spans="2:19" ht="15">
      <c r="B28" s="661"/>
      <c r="C28" s="662"/>
      <c r="D28" s="663"/>
      <c r="E28" s="664"/>
      <c r="F28" s="659"/>
      <c r="G28" s="660"/>
      <c r="H28" s="236">
        <f t="shared" si="2"/>
        <v>0</v>
      </c>
      <c r="I28" s="659"/>
      <c r="J28" s="660"/>
      <c r="K28" s="236">
        <f t="shared" si="3"/>
        <v>0</v>
      </c>
      <c r="L28" s="659"/>
      <c r="M28" s="660"/>
      <c r="N28" s="236">
        <f t="shared" si="4"/>
        <v>0</v>
      </c>
      <c r="O28" s="237">
        <f t="shared" si="5"/>
        <v>0</v>
      </c>
      <c r="P28" s="671"/>
      <c r="Q28" s="235">
        <f t="shared" si="1"/>
        <v>0</v>
      </c>
      <c r="R28" s="674"/>
      <c r="S28" s="157"/>
    </row>
    <row r="29" spans="2:19" ht="15">
      <c r="B29" s="661"/>
      <c r="C29" s="662"/>
      <c r="D29" s="663"/>
      <c r="E29" s="664"/>
      <c r="F29" s="659"/>
      <c r="G29" s="660"/>
      <c r="H29" s="236">
        <f t="shared" si="2"/>
        <v>0</v>
      </c>
      <c r="I29" s="659"/>
      <c r="J29" s="660"/>
      <c r="K29" s="236">
        <f t="shared" si="3"/>
        <v>0</v>
      </c>
      <c r="L29" s="659"/>
      <c r="M29" s="660"/>
      <c r="N29" s="236">
        <f t="shared" si="4"/>
        <v>0</v>
      </c>
      <c r="O29" s="237">
        <f t="shared" si="5"/>
        <v>0</v>
      </c>
      <c r="P29" s="671"/>
      <c r="Q29" s="235">
        <f t="shared" si="1"/>
        <v>0</v>
      </c>
      <c r="R29" s="674"/>
      <c r="S29" s="157"/>
    </row>
    <row r="30" spans="2:19" ht="15.75" thickBot="1">
      <c r="B30" s="665"/>
      <c r="C30" s="666"/>
      <c r="D30" s="667"/>
      <c r="E30" s="668"/>
      <c r="F30" s="669"/>
      <c r="G30" s="670"/>
      <c r="H30" s="238">
        <f t="shared" si="2"/>
        <v>0</v>
      </c>
      <c r="I30" s="669"/>
      <c r="J30" s="670"/>
      <c r="K30" s="238">
        <f t="shared" si="3"/>
        <v>0</v>
      </c>
      <c r="L30" s="669"/>
      <c r="M30" s="670"/>
      <c r="N30" s="239">
        <f t="shared" si="4"/>
        <v>0</v>
      </c>
      <c r="O30" s="240">
        <f t="shared" si="5"/>
        <v>0</v>
      </c>
      <c r="P30" s="672"/>
      <c r="Q30" s="235">
        <f t="shared" si="1"/>
        <v>0</v>
      </c>
      <c r="R30" s="675"/>
      <c r="S30" s="157"/>
    </row>
    <row r="31" spans="2:19">
      <c r="B31" s="241"/>
    </row>
    <row r="32" spans="2:19">
      <c r="B32" s="498" t="s">
        <v>31</v>
      </c>
    </row>
  </sheetData>
  <protectedRanges>
    <protectedRange sqref="D1 B2" name="Oblast3"/>
    <protectedRange sqref="B1" name="RED IZO"/>
    <protectedRange sqref="G7" name="školní rok_2_1"/>
    <protectedRange sqref="B3" name="Oblast3_1"/>
  </protectedRanges>
  <mergeCells count="4">
    <mergeCell ref="F8:H8"/>
    <mergeCell ref="I8:K8"/>
    <mergeCell ref="L8:N8"/>
    <mergeCell ref="B10:D10"/>
  </mergeCells>
  <conditionalFormatting sqref="F12:F30">
    <cfRule type="cellIs" dxfId="73" priority="13" operator="greaterThan">
      <formula>"E9"</formula>
    </cfRule>
  </conditionalFormatting>
  <conditionalFormatting sqref="F11:F30">
    <cfRule type="cellIs" dxfId="72" priority="12" operator="greaterThan">
      <formula>E11</formula>
    </cfRule>
  </conditionalFormatting>
  <conditionalFormatting sqref="G11:G30">
    <cfRule type="cellIs" dxfId="71" priority="9" operator="greaterThan">
      <formula>F11</formula>
    </cfRule>
  </conditionalFormatting>
  <conditionalFormatting sqref="I12">
    <cfRule type="cellIs" dxfId="70" priority="8" operator="greaterThan">
      <formula>H12</formula>
    </cfRule>
  </conditionalFormatting>
  <conditionalFormatting sqref="N11:N30">
    <cfRule type="cellIs" dxfId="69" priority="7" operator="greaterThan">
      <formula>K11</formula>
    </cfRule>
  </conditionalFormatting>
  <conditionalFormatting sqref="M11:M30">
    <cfRule type="cellIs" dxfId="68" priority="6" operator="greaterThan">
      <formula>L11</formula>
    </cfRule>
  </conditionalFormatting>
  <conditionalFormatting sqref="L11:L30">
    <cfRule type="cellIs" dxfId="67" priority="5" operator="greaterThan">
      <formula>K11</formula>
    </cfRule>
  </conditionalFormatting>
  <conditionalFormatting sqref="J11">
    <cfRule type="cellIs" dxfId="66" priority="4" operator="greaterThan">
      <formula>I11</formula>
    </cfRule>
  </conditionalFormatting>
  <conditionalFormatting sqref="I11:I30">
    <cfRule type="cellIs" dxfId="65" priority="2" operator="greaterThan">
      <formula>H11</formula>
    </cfRule>
  </conditionalFormatting>
  <conditionalFormatting sqref="J12:J30">
    <cfRule type="cellIs" dxfId="64" priority="1" operator="greaterThan">
      <formula>I12</formula>
    </cfRule>
  </conditionalFormatting>
  <dataValidations xWindow="1531" yWindow="526" count="22">
    <dataValidation type="whole" allowBlank="1" showInputMessage="1" showErrorMessage="1" errorTitle="Doplnit pouze rok" error="Zadávaná hodnota je mimo stanovený rozsah 2017 - 2025." promptTitle="Doplnit rok:" prompt="Vyplňte relevantní letopočet." sqref="F6">
      <formula1>2017</formula1>
      <formula2>2025</formula2>
    </dataValidation>
    <dataValidation allowBlank="1" showInputMessage="1" showErrorMessage="1" promptTitle="Do poznámky" prompt="uveďte jakoukoli důležitou informaci, kterou nebylo možno uvést jinde v tabulce. " sqref="R11:R30"/>
    <dataValidation type="whole" operator="greaterThanOrEqual" allowBlank="1" showInputMessage="1" showErrorMessage="1" promptTitle="vypište číselnou hodnotu" prompt="počet studentů." sqref="M11:M30 L11:L13 L25:L30 L14:L24">
      <formula1>0</formula1>
    </dataValidation>
    <dataValidation allowBlank="1" showErrorMessage="1" promptTitle="Školní rok:" prompt="Vyberte sledovaný školní rok." sqref="G7"/>
    <dataValidation type="textLength" operator="equal" allowBlank="1" showInputMessage="1" showErrorMessage="1" errorTitle="Nic nevpisovat!" promptTitle="Nic nevpisovat:" prompt="Buňky se vyplňují automaticky." sqref="A2:E2 A1:D1 G2 A3:C3 A4 B4:B5">
      <formula1>0</formula1>
    </dataValidation>
    <dataValidation type="whole" operator="greaterThanOrEqual" allowBlank="1" showInputMessage="1" showErrorMessage="1" errorTitle="Nevyplňujte!" error="Buňka obsahuje vzorec!" promptTitle="Nevyplňujte!" prompt="Buňka se automaticky vyplní po vyplnění předchozích sloupců. " sqref="O11:O30">
      <formula1>0</formula1>
    </dataValidation>
    <dataValidation operator="equal" allowBlank="1" showInputMessage="1" showErrorMessage="1" errorTitle="Zde je zadán VZOREC" error="Zde je zadán VZOREC_x000a_NIC nevpisovat!!!_x000a_" promptTitle="Nevyplňujte." prompt="Buňky se automaticky doplní po vyplnění sledovaného školního roku v listu ID.ORG" sqref="D7:F7"/>
    <dataValidation type="whole" operator="greaterThanOrEqual" allowBlank="1" showInputMessage="1" showErrorMessage="1" errorTitle="Zadejte číslo!" error="Zadejte celé číslo!" promptTitle="Vyplňte číselnou hodnotu" prompt="počet studentů." sqref="E11:E30">
      <formula1>0</formula1>
    </dataValidation>
    <dataValidation type="whole" operator="greaterThan" allowBlank="1" showInputMessage="1" showErrorMessage="1" promptTitle="Nevyplňujte!" prompt="Jedná se o sumarizační buňku, která obsahuje vzorec." sqref="E10 Q10">
      <formula1>0</formula1>
    </dataValidation>
    <dataValidation allowBlank="1" showInputMessage="1" showErrorMessage="1" promptTitle="Nevyplňujte!" prompt="Jedná se o sumarizační buňku, která obsahuje vzorec." sqref="F10:P10"/>
    <dataValidation operator="equal" allowBlank="1" showInputMessage="1" showErrorMessage="1" errorTitle="Nic nevpisovat!" promptTitle="Nic nevpisovat:" prompt="Buňky se vyplňují automaticky." sqref="F2"/>
    <dataValidation operator="equal" allowBlank="1" showErrorMessage="1" errorTitle="Nic nevpisovat!" promptTitle="Nic nevpisovat:" prompt="Buňky se vyplňují automaticky po výběru RED IZO." sqref="F2"/>
    <dataValidation allowBlank="1" showInputMessage="1" showErrorMessage="1" promptTitle="Počet volných míst:" prompt="počet je ROZDÍL mezi Plánovaným počtem přijímaných studentů (sloupec E) a Počtem zapsaných studentů (sloupec G) v 1. kole._x000a_" sqref="H9"/>
    <dataValidation allowBlank="1" showInputMessage="1" showErrorMessage="1" prompt="počet je ROZDÍL MEZI PLÁNOVANÝM POČTEM PŘIJÍMANÝCH STUDENTŮ (sloupec E) a součtem POČTU ZAPSANÝCH STUDENTŮ (sloupec G a J) v 1. a 2. kole." sqref="K9"/>
    <dataValidation type="whole" operator="greaterThanOrEqual" allowBlank="1" showInputMessage="1" showErrorMessage="1" errorTitle="Nic nevpisujte!" error="Buňky obsahují vzorce!" promptTitle="Nevyplňujte!" prompt="Buňky obsahují vzorce, automaticky se vyplní!" sqref="H11:H30">
      <formula1>0</formula1>
    </dataValidation>
    <dataValidation type="whole" operator="greaterThanOrEqual" allowBlank="1" showInputMessage="1" showErrorMessage="1" promptTitle="Vyplňte číselnou hodnotu" prompt="počet studentů." sqref="I11:J30 G14:G21 F11 F21:F30 G11:G13 G22:G30 F12 F20 F13:F19">
      <formula1>0</formula1>
    </dataValidation>
    <dataValidation type="whole" operator="greaterThanOrEqual" allowBlank="1" showInputMessage="1" showErrorMessage="1" promptTitle="Nevyplňujte!" prompt="Buňky obsahují vzorce, automaticky se vyplní!" sqref="K11:K30">
      <formula1>0</formula1>
    </dataValidation>
    <dataValidation type="whole" operator="greaterThanOrEqual" allowBlank="1" showInputMessage="1" showErrorMessage="1" promptTitle="Nevyplňujte!" prompt="Buňky obsahující vzorce, automaticky se vyplní." sqref="N11:N30">
      <formula1>0</formula1>
    </dataValidation>
    <dataValidation operator="greaterThanOrEqual" allowBlank="1" showInputMessage="1" showErrorMessage="1" errorTitle="Nevyplňujte!" error="Buňka obsahuje vzorec!" promptTitle="Vyplňte" prompt="počet studentů u daného oboru vzdělání, kteří nenastoupili ke studiu nejpozději do 30. 9. následujícího školního roku." sqref="P11:P30"/>
    <dataValidation operator="greaterThanOrEqual" allowBlank="1" showInputMessage="1" showErrorMessage="1" errorTitle="Nevyplňujte!" error="Buňka obsahuje vzorec!" promptTitle="Nevyplňujte!" prompt="Buňka se automaticky vyplní po vyplnění předchozích sloupců. " sqref="Q11:Q30"/>
    <dataValidation type="textLength" operator="equal" allowBlank="1" showInputMessage="1" showErrorMessage="1" errorTitle="Zde je zadán VZOREC" error="Zde je zadán VZOREC_x000a_NIC nevpisovat!!!" sqref="E4:E5">
      <formula1>0</formula1>
    </dataValidation>
    <dataValidation allowBlank="1" showErrorMessage="1" sqref="C4:C5"/>
  </dataValidations>
  <pageMargins left="0" right="0" top="0" bottom="0" header="0.31496062992125984" footer="0.31496062992125984"/>
  <pageSetup paperSize="9" scale="37" orientation="landscape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531" yWindow="526" count="3">
        <x14:dataValidation type="list" allowBlank="1" showInputMessage="1" showErrorMessage="1" errorTitle="VYBERTE Z ROLETKY" error="Vyberte jednu za nabízených forem vzdělávání uvedených v roletce." promptTitle="Vyberte z roletky" prompt="formu vzdělávání.">
          <x14:formula1>
            <xm:f>Seznamy!$C$13:$C$14</xm:f>
          </x14:formula1>
          <xm:sqref>D11:D30</xm:sqref>
        </x14:dataValidation>
        <x14:dataValidation type="list" allowBlank="1" showInputMessage="1" showErrorMessage="1" errorTitle="VYBERTE Z ROLETKY" error="Nic nevpisujte!" promptTitle="Vyberte z roletky" prompt="skupinu oborů.">
          <x14:formula1>
            <xm:f>'Seznamy_Obory vzdělání'!$D$5:$D$28</xm:f>
          </x14:formula1>
          <xm:sqref>B11:B30</xm:sqref>
        </x14:dataValidation>
        <x14:dataValidation type="list" allowBlank="1" showInputMessage="1" showErrorMessage="1" errorTitle="VYBERTE Z ROLETKY" promptTitle="Vyberte z roletky" prompt="akreditovaný program._x000a_První dvojčíslí akreditovaného programu musí souhlasit s kódem skupiny oborů.">
          <x14:formula1>
            <xm:f>'Seznamy_Obory vzdělání'!$E$5:$E$280</xm:f>
          </x14:formula1>
          <xm:sqref>C11:C30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rgb="FF92D050"/>
    <pageSetUpPr fitToPage="1"/>
  </sheetPr>
  <dimension ref="A1:CW70"/>
  <sheetViews>
    <sheetView showGridLines="0" topLeftCell="Q3" zoomScale="85" zoomScaleNormal="85" workbookViewId="0">
      <selection activeCell="S13" sqref="S13"/>
    </sheetView>
  </sheetViews>
  <sheetFormatPr defaultColWidth="9.140625" defaultRowHeight="14.25"/>
  <cols>
    <col min="1" max="1" width="11.5703125" style="353" hidden="1" customWidth="1"/>
    <col min="2" max="2" width="27.140625" style="353" customWidth="1"/>
    <col min="3" max="3" width="34.42578125" style="353" customWidth="1"/>
    <col min="4" max="4" width="30.5703125" style="353" customWidth="1"/>
    <col min="5" max="31" width="12.5703125" style="353" customWidth="1"/>
    <col min="32" max="32" width="12.42578125" style="353" customWidth="1"/>
    <col min="33" max="33" width="10.42578125" style="353" customWidth="1"/>
    <col min="34" max="16384" width="9.140625" style="353"/>
  </cols>
  <sheetData>
    <row r="1" spans="1:101" ht="20.100000000000001" customHeight="1">
      <c r="A1" s="907"/>
      <c r="B1" s="908">
        <f>ID.ORG!C2</f>
        <v>600016684</v>
      </c>
      <c r="C1" s="909" t="s">
        <v>2</v>
      </c>
      <c r="D1" s="910">
        <f>IFERROR(ID.ORG!E2,"")</f>
        <v>62331582</v>
      </c>
      <c r="F1" s="155"/>
    </row>
    <row r="2" spans="1:101" ht="39" customHeight="1">
      <c r="A2" s="911"/>
      <c r="B2" s="912" t="str">
        <f>IFERROR(ID.ORG!C3,"")</f>
        <v>Gymnázium, Havířov-Podlesí, příspěvková organizace</v>
      </c>
      <c r="C2" s="913"/>
      <c r="D2" s="914"/>
      <c r="E2" s="915"/>
      <c r="F2" s="156"/>
    </row>
    <row r="3" spans="1:101" ht="20.100000000000001" customHeight="1">
      <c r="A3" s="916"/>
      <c r="B3" s="912">
        <f>IFERROR(ID.ORG!C4,"")</f>
        <v>0</v>
      </c>
      <c r="C3" s="1351"/>
      <c r="D3" s="917"/>
      <c r="E3" s="918"/>
      <c r="F3" s="167"/>
      <c r="H3" s="369"/>
    </row>
    <row r="4" spans="1:101" s="177" customFormat="1" ht="20.100000000000001" customHeight="1">
      <c r="A4" s="1352"/>
      <c r="B4" s="169">
        <f>IFERROR(ID.ORG!D4,"")</f>
        <v>0</v>
      </c>
      <c r="C4" s="1351"/>
      <c r="D4" s="180"/>
      <c r="E4" s="182"/>
      <c r="F4" s="181"/>
      <c r="L4" s="1348"/>
    </row>
    <row r="5" spans="1:101" s="177" customFormat="1" ht="20.100000000000001" customHeight="1">
      <c r="A5" s="1352"/>
      <c r="B5" s="169">
        <f>IFERROR(ID.ORG!E4,"")</f>
        <v>0</v>
      </c>
      <c r="C5" s="1351"/>
      <c r="D5" s="180"/>
      <c r="E5" s="182"/>
      <c r="F5" s="181"/>
      <c r="L5" s="1348"/>
    </row>
    <row r="6" spans="1:101" ht="39.950000000000003" customHeight="1" thickBot="1">
      <c r="A6" s="919"/>
      <c r="B6" s="920" t="s">
        <v>14</v>
      </c>
      <c r="C6" s="918"/>
      <c r="F6" s="157"/>
      <c r="G6" s="157"/>
      <c r="I6" s="921"/>
      <c r="J6" s="922" t="s">
        <v>89</v>
      </c>
      <c r="K6" s="921"/>
      <c r="L6" s="921"/>
      <c r="M6" s="921"/>
      <c r="N6" s="921"/>
      <c r="O6" s="921"/>
      <c r="P6" s="921"/>
      <c r="Q6" s="921"/>
      <c r="R6" s="921"/>
      <c r="S6" s="921"/>
      <c r="T6" s="921"/>
      <c r="U6" s="921"/>
      <c r="V6" s="921"/>
    </row>
    <row r="7" spans="1:101" ht="39.950000000000003" customHeight="1" thickBot="1">
      <c r="A7" s="919"/>
      <c r="B7" s="923"/>
      <c r="C7" s="924" t="s">
        <v>5</v>
      </c>
      <c r="D7" s="925" t="str">
        <f>ID.ORG!C5</f>
        <v>2022/2023</v>
      </c>
      <c r="E7" s="926">
        <f>IFERROR(VLOOKUP(D7,Seznamy!$F$13:$H$18,2,0),"")</f>
        <v>44805</v>
      </c>
      <c r="F7" s="927">
        <f>IFERROR(VLOOKUP(D7,Seznamy!$F$13:$H$18,3,0),"")</f>
        <v>45169</v>
      </c>
      <c r="G7" s="1557" t="s">
        <v>90</v>
      </c>
      <c r="H7" s="928"/>
      <c r="L7" s="929"/>
    </row>
    <row r="8" spans="1:101" s="921" customFormat="1" ht="15.75" customHeight="1" thickBot="1">
      <c r="A8" s="353"/>
      <c r="B8" s="1607" t="s">
        <v>55</v>
      </c>
      <c r="C8" s="1609" t="s">
        <v>56</v>
      </c>
      <c r="D8" s="1611" t="s">
        <v>91</v>
      </c>
      <c r="E8" s="1613" t="s">
        <v>92</v>
      </c>
      <c r="F8" s="1600" t="s">
        <v>93</v>
      </c>
      <c r="G8" s="1602" t="s">
        <v>94</v>
      </c>
      <c r="H8" s="1600" t="s">
        <v>95</v>
      </c>
      <c r="I8" s="1602" t="s">
        <v>96</v>
      </c>
      <c r="J8" s="1615" t="s">
        <v>97</v>
      </c>
      <c r="K8" s="1617" t="s">
        <v>98</v>
      </c>
      <c r="L8" s="1618"/>
      <c r="M8" s="1618"/>
      <c r="N8" s="1618"/>
      <c r="O8" s="1618"/>
      <c r="P8" s="1618"/>
      <c r="Q8" s="1619"/>
      <c r="R8" s="1617" t="s">
        <v>54</v>
      </c>
      <c r="S8" s="1618"/>
      <c r="T8" s="1618"/>
      <c r="U8" s="1618"/>
      <c r="V8" s="1618"/>
      <c r="W8" s="1618"/>
      <c r="X8" s="1619"/>
      <c r="Y8" s="1617" t="s">
        <v>99</v>
      </c>
      <c r="Z8" s="1618"/>
      <c r="AA8" s="1618"/>
      <c r="AB8" s="1618"/>
      <c r="AC8" s="1618"/>
      <c r="AD8" s="1618"/>
      <c r="AE8" s="1619"/>
      <c r="AF8" s="892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</row>
    <row r="9" spans="1:101" s="921" customFormat="1" ht="117.75" customHeight="1" thickBot="1">
      <c r="A9" s="353"/>
      <c r="B9" s="1608"/>
      <c r="C9" s="1610"/>
      <c r="D9" s="1612"/>
      <c r="E9" s="1614"/>
      <c r="F9" s="1601"/>
      <c r="G9" s="1603"/>
      <c r="H9" s="1601"/>
      <c r="I9" s="1603"/>
      <c r="J9" s="1616"/>
      <c r="K9" s="930" t="s">
        <v>100</v>
      </c>
      <c r="L9" s="931" t="s">
        <v>101</v>
      </c>
      <c r="M9" s="932" t="s">
        <v>102</v>
      </c>
      <c r="N9" s="933" t="s">
        <v>103</v>
      </c>
      <c r="O9" s="933" t="s">
        <v>104</v>
      </c>
      <c r="P9" s="933" t="s">
        <v>105</v>
      </c>
      <c r="Q9" s="934" t="s">
        <v>106</v>
      </c>
      <c r="R9" s="930" t="s">
        <v>100</v>
      </c>
      <c r="S9" s="931" t="s">
        <v>101</v>
      </c>
      <c r="T9" s="932" t="s">
        <v>107</v>
      </c>
      <c r="U9" s="933" t="s">
        <v>103</v>
      </c>
      <c r="V9" s="933" t="s">
        <v>104</v>
      </c>
      <c r="W9" s="933" t="s">
        <v>105</v>
      </c>
      <c r="X9" s="934" t="s">
        <v>108</v>
      </c>
      <c r="Y9" s="930" t="s">
        <v>100</v>
      </c>
      <c r="Z9" s="931" t="s">
        <v>101</v>
      </c>
      <c r="AA9" s="932" t="s">
        <v>109</v>
      </c>
      <c r="AB9" s="933" t="s">
        <v>103</v>
      </c>
      <c r="AC9" s="933" t="s">
        <v>104</v>
      </c>
      <c r="AD9" s="933" t="s">
        <v>105</v>
      </c>
      <c r="AE9" s="934" t="s">
        <v>108</v>
      </c>
      <c r="AF9" s="892" t="s">
        <v>30</v>
      </c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</row>
    <row r="10" spans="1:101" s="921" customFormat="1" ht="15.75" thickBot="1">
      <c r="A10" s="353"/>
      <c r="B10" s="1604" t="s">
        <v>74</v>
      </c>
      <c r="C10" s="1605"/>
      <c r="D10" s="1606"/>
      <c r="E10" s="935">
        <f>SUM(E11:E60)</f>
        <v>52</v>
      </c>
      <c r="F10" s="370">
        <f>SUM(F11:F60)</f>
        <v>52</v>
      </c>
      <c r="G10" s="371">
        <f>F10/E10*100</f>
        <v>100</v>
      </c>
      <c r="H10" s="370">
        <f>SUM(H11:H60)</f>
        <v>50.02</v>
      </c>
      <c r="I10" s="936">
        <f>H10/E10*100</f>
        <v>96.192307692307693</v>
      </c>
      <c r="J10" s="372">
        <f>H10/F10*100</f>
        <v>96.192307692307693</v>
      </c>
      <c r="K10" s="937">
        <f>SUM(K11:K60)</f>
        <v>52</v>
      </c>
      <c r="L10" s="938">
        <f>SUM(L11:L60)</f>
        <v>52</v>
      </c>
      <c r="M10" s="373">
        <v>1.9</v>
      </c>
      <c r="N10" s="939">
        <f>K10-(K10*M10/100)</f>
        <v>51.012</v>
      </c>
      <c r="O10" s="940">
        <f>N10/K10*100</f>
        <v>98.1</v>
      </c>
      <c r="P10" s="940">
        <f>N10/L10*100</f>
        <v>98.1</v>
      </c>
      <c r="Q10" s="374">
        <v>74.400000000000006</v>
      </c>
      <c r="R10" s="941">
        <f>SUM(R11:R60)</f>
        <v>6</v>
      </c>
      <c r="S10" s="941">
        <f>SUM(S11:S60)</f>
        <v>6</v>
      </c>
      <c r="T10" s="373">
        <v>33.299999999999997</v>
      </c>
      <c r="U10" s="939">
        <f>R10-(R10*T10/100)</f>
        <v>4.0020000000000007</v>
      </c>
      <c r="V10" s="940">
        <f>U10/R10*100</f>
        <v>66.700000000000017</v>
      </c>
      <c r="W10" s="940">
        <f>U10/S10*100</f>
        <v>66.700000000000017</v>
      </c>
      <c r="X10" s="374">
        <v>63</v>
      </c>
      <c r="Y10" s="941">
        <f>SUM(Y11:Y60)</f>
        <v>46</v>
      </c>
      <c r="Z10" s="939">
        <f>SUM(Z11:Z60)</f>
        <v>46</v>
      </c>
      <c r="AA10" s="373">
        <v>0</v>
      </c>
      <c r="AB10" s="942">
        <f>Y10-(Y10*AA10/100)</f>
        <v>46</v>
      </c>
      <c r="AC10" s="940">
        <f>AB10/Y10*100</f>
        <v>100</v>
      </c>
      <c r="AD10" s="940">
        <f>AB10/Z10*100</f>
        <v>100</v>
      </c>
      <c r="AE10" s="374">
        <v>94.5</v>
      </c>
      <c r="AF10" s="676"/>
      <c r="AG10" s="94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</row>
    <row r="11" spans="1:101" s="921" customFormat="1" ht="15">
      <c r="A11" s="369"/>
      <c r="B11" s="375" t="s">
        <v>1751</v>
      </c>
      <c r="C11" s="376" t="s">
        <v>2231</v>
      </c>
      <c r="D11" s="377" t="str">
        <f>IFERROR(VLOOKUP(C11,'Seznamy_Obory vzdělání'!$Q$5:$R$179,2,0),"")</f>
        <v>GY4 Gymnázium 4leté</v>
      </c>
      <c r="E11" s="378">
        <v>22</v>
      </c>
      <c r="F11" s="499">
        <f>IFERROR(E11*G11/100,"")</f>
        <v>22</v>
      </c>
      <c r="G11" s="380">
        <v>100</v>
      </c>
      <c r="H11" s="379">
        <f>IFERROR(I11*E11/100," ")</f>
        <v>21.01</v>
      </c>
      <c r="I11" s="380">
        <v>95.5</v>
      </c>
      <c r="J11" s="381">
        <f>IFERROR(H11/F11*100," ")</f>
        <v>95.5</v>
      </c>
      <c r="K11" s="382">
        <v>22</v>
      </c>
      <c r="L11" s="383">
        <v>22</v>
      </c>
      <c r="M11" s="384">
        <v>4.5</v>
      </c>
      <c r="N11" s="944">
        <f t="shared" ref="N11:N16" si="0">K11-(K11*M11/100)</f>
        <v>21.01</v>
      </c>
      <c r="O11" s="945">
        <f>IFERROR(N11/K11*100," ")</f>
        <v>95.5</v>
      </c>
      <c r="P11" s="945">
        <f>IFERROR(N11/L11*100," ")</f>
        <v>95.5</v>
      </c>
      <c r="Q11" s="385">
        <v>68.099999999999994</v>
      </c>
      <c r="R11" s="386">
        <v>2</v>
      </c>
      <c r="S11" s="387">
        <v>2</v>
      </c>
      <c r="T11" s="384">
        <v>50</v>
      </c>
      <c r="U11" s="944">
        <f t="shared" ref="U11:U16" si="1">R11-(R11*T11/100)</f>
        <v>1</v>
      </c>
      <c r="V11" s="945">
        <f>IFERROR(U11/R11*100," ")</f>
        <v>50</v>
      </c>
      <c r="W11" s="945">
        <f>IFERROR(U11/S11*100," ")</f>
        <v>50</v>
      </c>
      <c r="X11" s="385">
        <v>39</v>
      </c>
      <c r="Y11" s="386">
        <v>20</v>
      </c>
      <c r="Z11" s="387">
        <v>20</v>
      </c>
      <c r="AA11" s="384">
        <v>0</v>
      </c>
      <c r="AB11" s="944">
        <f t="shared" ref="AB11:AB16" si="2">Y11-(Y11*AA11/100)</f>
        <v>20</v>
      </c>
      <c r="AC11" s="945">
        <f>IFERROR(AB11/Y11*100," ")</f>
        <v>100</v>
      </c>
      <c r="AD11" s="945">
        <f>IFERROR(AB11/Z11*100," ")</f>
        <v>100</v>
      </c>
      <c r="AE11" s="385">
        <v>91.3</v>
      </c>
      <c r="AF11" s="677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  <c r="CU11" s="353"/>
      <c r="CV11" s="353"/>
      <c r="CW11" s="353"/>
    </row>
    <row r="12" spans="1:101" s="921" customFormat="1">
      <c r="A12" s="353"/>
      <c r="B12" s="388" t="s">
        <v>1751</v>
      </c>
      <c r="C12" s="389" t="s">
        <v>2241</v>
      </c>
      <c r="D12" s="390" t="str">
        <f>IFERROR(VLOOKUP(C12,'Seznamy_Obory vzdělání'!$Q$5:$R$179,2,0),"")</f>
        <v>GY8 Gymnázium 8leté</v>
      </c>
      <c r="E12" s="391">
        <v>30</v>
      </c>
      <c r="F12" s="500">
        <f t="shared" ref="F12:F60" si="3">IFERROR(E12*G12/100,"")</f>
        <v>30</v>
      </c>
      <c r="G12" s="393">
        <v>100</v>
      </c>
      <c r="H12" s="392">
        <f t="shared" ref="H12:H60" si="4">IFERROR(I12*E12/100," ")</f>
        <v>29.01</v>
      </c>
      <c r="I12" s="393">
        <v>96.7</v>
      </c>
      <c r="J12" s="394">
        <f t="shared" ref="J12:J60" si="5">IFERROR(H12/F12*100," ")</f>
        <v>96.7</v>
      </c>
      <c r="K12" s="395">
        <v>30</v>
      </c>
      <c r="L12" s="396">
        <v>30</v>
      </c>
      <c r="M12" s="397">
        <v>0</v>
      </c>
      <c r="N12" s="946">
        <f>K12-(K12*M12/100)</f>
        <v>30</v>
      </c>
      <c r="O12" s="947">
        <f>IFERROR(N12/K12*100," ")</f>
        <v>100</v>
      </c>
      <c r="P12" s="947">
        <f t="shared" ref="P12:P60" si="6">IFERROR(N12/L12*100," ")</f>
        <v>100</v>
      </c>
      <c r="Q12" s="398">
        <v>79.3</v>
      </c>
      <c r="R12" s="399">
        <v>4</v>
      </c>
      <c r="S12" s="400">
        <v>4</v>
      </c>
      <c r="T12" s="397">
        <v>25</v>
      </c>
      <c r="U12" s="946">
        <f t="shared" si="1"/>
        <v>3</v>
      </c>
      <c r="V12" s="947">
        <f t="shared" ref="V12:V60" si="7">IFERROR(U12/R12*100," ")</f>
        <v>75</v>
      </c>
      <c r="W12" s="947">
        <f t="shared" ref="W12:W60" si="8">IFERROR(U12/S12*100," ")</f>
        <v>75</v>
      </c>
      <c r="X12" s="398">
        <v>75</v>
      </c>
      <c r="Y12" s="399">
        <v>26</v>
      </c>
      <c r="Z12" s="400">
        <v>26</v>
      </c>
      <c r="AA12" s="397">
        <v>0</v>
      </c>
      <c r="AB12" s="946">
        <f t="shared" si="2"/>
        <v>26</v>
      </c>
      <c r="AC12" s="947">
        <f t="shared" ref="AC12:AC60" si="9">IFERROR(AB12/Y12*100," ")</f>
        <v>100</v>
      </c>
      <c r="AD12" s="947">
        <f t="shared" ref="AD12:AD60" si="10">IFERROR(AB12/Z12*100," ")</f>
        <v>100</v>
      </c>
      <c r="AE12" s="398">
        <v>97</v>
      </c>
      <c r="AF12" s="678"/>
      <c r="AG12" s="948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</row>
    <row r="13" spans="1:101" s="921" customFormat="1">
      <c r="A13" s="353"/>
      <c r="B13" s="388"/>
      <c r="C13" s="389"/>
      <c r="D13" s="390" t="str">
        <f>IFERROR(VLOOKUP(C13,'Seznamy_Obory vzdělání'!$Q$5:$R$179,2,0),"")</f>
        <v/>
      </c>
      <c r="E13" s="401"/>
      <c r="F13" s="500">
        <f t="shared" si="3"/>
        <v>0</v>
      </c>
      <c r="G13" s="402"/>
      <c r="H13" s="392">
        <f t="shared" si="4"/>
        <v>0</v>
      </c>
      <c r="I13" s="393"/>
      <c r="J13" s="394" t="str">
        <f t="shared" si="5"/>
        <v xml:space="preserve"> </v>
      </c>
      <c r="K13" s="403"/>
      <c r="L13" s="404"/>
      <c r="M13" s="405"/>
      <c r="N13" s="946">
        <f t="shared" si="0"/>
        <v>0</v>
      </c>
      <c r="O13" s="947" t="str">
        <f t="shared" ref="O13:O60" si="11">IFERROR(N13/K13*100," ")</f>
        <v xml:space="preserve"> </v>
      </c>
      <c r="P13" s="947" t="str">
        <f t="shared" si="6"/>
        <v xml:space="preserve"> </v>
      </c>
      <c r="Q13" s="406"/>
      <c r="R13" s="407"/>
      <c r="S13" s="408"/>
      <c r="T13" s="405"/>
      <c r="U13" s="946">
        <f t="shared" si="1"/>
        <v>0</v>
      </c>
      <c r="V13" s="947" t="str">
        <f t="shared" si="7"/>
        <v xml:space="preserve"> </v>
      </c>
      <c r="W13" s="947" t="str">
        <f t="shared" si="8"/>
        <v xml:space="preserve"> </v>
      </c>
      <c r="X13" s="406"/>
      <c r="Y13" s="407"/>
      <c r="Z13" s="408"/>
      <c r="AA13" s="405"/>
      <c r="AB13" s="946">
        <f t="shared" si="2"/>
        <v>0</v>
      </c>
      <c r="AC13" s="947" t="str">
        <f t="shared" si="9"/>
        <v xml:space="preserve"> </v>
      </c>
      <c r="AD13" s="947" t="str">
        <f t="shared" si="10"/>
        <v xml:space="preserve"> </v>
      </c>
      <c r="AE13" s="406"/>
      <c r="AF13" s="678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</row>
    <row r="14" spans="1:101" s="921" customFormat="1">
      <c r="A14" s="353"/>
      <c r="B14" s="388"/>
      <c r="C14" s="389"/>
      <c r="D14" s="390" t="str">
        <f>IFERROR(VLOOKUP(C14,'Seznamy_Obory vzdělání'!$Q$5:$R$179,2,0),"")</f>
        <v/>
      </c>
      <c r="E14" s="401"/>
      <c r="F14" s="500">
        <f t="shared" si="3"/>
        <v>0</v>
      </c>
      <c r="G14" s="402"/>
      <c r="H14" s="392">
        <f t="shared" si="4"/>
        <v>0</v>
      </c>
      <c r="I14" s="393"/>
      <c r="J14" s="394" t="str">
        <f t="shared" si="5"/>
        <v xml:space="preserve"> </v>
      </c>
      <c r="K14" s="403"/>
      <c r="L14" s="404"/>
      <c r="M14" s="405"/>
      <c r="N14" s="946">
        <f t="shared" si="0"/>
        <v>0</v>
      </c>
      <c r="O14" s="947" t="str">
        <f t="shared" si="11"/>
        <v xml:space="preserve"> </v>
      </c>
      <c r="P14" s="947" t="str">
        <f t="shared" si="6"/>
        <v xml:space="preserve"> </v>
      </c>
      <c r="Q14" s="406"/>
      <c r="R14" s="407"/>
      <c r="S14" s="408"/>
      <c r="T14" s="405"/>
      <c r="U14" s="946">
        <f t="shared" si="1"/>
        <v>0</v>
      </c>
      <c r="V14" s="947" t="str">
        <f t="shared" si="7"/>
        <v xml:space="preserve"> </v>
      </c>
      <c r="W14" s="947" t="str">
        <f t="shared" si="8"/>
        <v xml:space="preserve"> </v>
      </c>
      <c r="X14" s="406"/>
      <c r="Y14" s="407"/>
      <c r="Z14" s="408"/>
      <c r="AA14" s="405"/>
      <c r="AB14" s="946">
        <f t="shared" si="2"/>
        <v>0</v>
      </c>
      <c r="AC14" s="947" t="str">
        <f t="shared" si="9"/>
        <v xml:space="preserve"> </v>
      </c>
      <c r="AD14" s="947" t="str">
        <f t="shared" si="10"/>
        <v xml:space="preserve"> </v>
      </c>
      <c r="AE14" s="406"/>
      <c r="AF14" s="678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</row>
    <row r="15" spans="1:101" s="921" customFormat="1">
      <c r="A15" s="353"/>
      <c r="B15" s="388"/>
      <c r="C15" s="389"/>
      <c r="D15" s="390" t="str">
        <f>IFERROR(VLOOKUP(C15,'Seznamy_Obory vzdělání'!$Q$5:$R$179,2,0),"")</f>
        <v/>
      </c>
      <c r="E15" s="401"/>
      <c r="F15" s="500">
        <f t="shared" si="3"/>
        <v>0</v>
      </c>
      <c r="G15" s="402"/>
      <c r="H15" s="392">
        <f t="shared" si="4"/>
        <v>0</v>
      </c>
      <c r="I15" s="393"/>
      <c r="J15" s="394" t="str">
        <f t="shared" si="5"/>
        <v xml:space="preserve"> </v>
      </c>
      <c r="K15" s="403"/>
      <c r="L15" s="404"/>
      <c r="M15" s="405"/>
      <c r="N15" s="946">
        <f>K15-(K15*M15/100)</f>
        <v>0</v>
      </c>
      <c r="O15" s="947" t="str">
        <f>IFERROR(N15/K15*100," ")</f>
        <v xml:space="preserve"> </v>
      </c>
      <c r="P15" s="947" t="str">
        <f t="shared" si="6"/>
        <v xml:space="preserve"> </v>
      </c>
      <c r="Q15" s="406"/>
      <c r="R15" s="407"/>
      <c r="S15" s="408"/>
      <c r="T15" s="405"/>
      <c r="U15" s="946">
        <f t="shared" si="1"/>
        <v>0</v>
      </c>
      <c r="V15" s="947" t="str">
        <f t="shared" si="7"/>
        <v xml:space="preserve"> </v>
      </c>
      <c r="W15" s="947" t="str">
        <f t="shared" si="8"/>
        <v xml:space="preserve"> </v>
      </c>
      <c r="X15" s="406"/>
      <c r="Y15" s="407"/>
      <c r="Z15" s="408"/>
      <c r="AA15" s="405"/>
      <c r="AB15" s="946">
        <f t="shared" si="2"/>
        <v>0</v>
      </c>
      <c r="AC15" s="947" t="str">
        <f t="shared" si="9"/>
        <v xml:space="preserve"> </v>
      </c>
      <c r="AD15" s="947" t="str">
        <f t="shared" si="10"/>
        <v xml:space="preserve"> </v>
      </c>
      <c r="AE15" s="406"/>
      <c r="AF15" s="678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</row>
    <row r="16" spans="1:101" s="921" customFormat="1">
      <c r="A16" s="353"/>
      <c r="B16" s="388"/>
      <c r="C16" s="389"/>
      <c r="D16" s="390" t="str">
        <f>IFERROR(VLOOKUP(C16,'Seznamy_Obory vzdělání'!$Q$5:$R$179,2,0),"")</f>
        <v/>
      </c>
      <c r="E16" s="401"/>
      <c r="F16" s="500">
        <f t="shared" si="3"/>
        <v>0</v>
      </c>
      <c r="G16" s="402"/>
      <c r="H16" s="392">
        <f t="shared" si="4"/>
        <v>0</v>
      </c>
      <c r="I16" s="393"/>
      <c r="J16" s="394" t="str">
        <f t="shared" si="5"/>
        <v xml:space="preserve"> </v>
      </c>
      <c r="K16" s="403"/>
      <c r="L16" s="404"/>
      <c r="M16" s="405"/>
      <c r="N16" s="946">
        <f t="shared" si="0"/>
        <v>0</v>
      </c>
      <c r="O16" s="947" t="str">
        <f t="shared" si="11"/>
        <v xml:space="preserve"> </v>
      </c>
      <c r="P16" s="947" t="str">
        <f t="shared" si="6"/>
        <v xml:space="preserve"> </v>
      </c>
      <c r="Q16" s="406"/>
      <c r="R16" s="407"/>
      <c r="S16" s="408"/>
      <c r="T16" s="405"/>
      <c r="U16" s="946">
        <f t="shared" si="1"/>
        <v>0</v>
      </c>
      <c r="V16" s="947" t="str">
        <f t="shared" si="7"/>
        <v xml:space="preserve"> </v>
      </c>
      <c r="W16" s="947" t="str">
        <f t="shared" si="8"/>
        <v xml:space="preserve"> </v>
      </c>
      <c r="X16" s="406"/>
      <c r="Y16" s="407"/>
      <c r="Z16" s="408"/>
      <c r="AA16" s="405"/>
      <c r="AB16" s="946">
        <f t="shared" si="2"/>
        <v>0</v>
      </c>
      <c r="AC16" s="947" t="str">
        <f t="shared" si="9"/>
        <v xml:space="preserve"> </v>
      </c>
      <c r="AD16" s="947" t="str">
        <f t="shared" si="10"/>
        <v xml:space="preserve"> </v>
      </c>
      <c r="AE16" s="406"/>
      <c r="AF16" s="678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</row>
    <row r="17" spans="1:101" s="921" customFormat="1">
      <c r="A17" s="353"/>
      <c r="B17" s="388"/>
      <c r="C17" s="389"/>
      <c r="D17" s="390" t="str">
        <f>IFERROR(VLOOKUP(C17,'Seznamy_Obory vzdělání'!$Q$5:$R$179,2,0),"")</f>
        <v/>
      </c>
      <c r="E17" s="401"/>
      <c r="F17" s="500">
        <f t="shared" si="3"/>
        <v>0</v>
      </c>
      <c r="G17" s="402"/>
      <c r="H17" s="392">
        <f t="shared" si="4"/>
        <v>0</v>
      </c>
      <c r="I17" s="393"/>
      <c r="J17" s="394" t="str">
        <f t="shared" si="5"/>
        <v xml:space="preserve"> </v>
      </c>
      <c r="K17" s="403"/>
      <c r="L17" s="404"/>
      <c r="M17" s="405"/>
      <c r="N17" s="946">
        <f t="shared" ref="N17:N60" si="12">K17-(K17*M17/100)</f>
        <v>0</v>
      </c>
      <c r="O17" s="947" t="str">
        <f t="shared" si="11"/>
        <v xml:space="preserve"> </v>
      </c>
      <c r="P17" s="947" t="str">
        <f t="shared" si="6"/>
        <v xml:space="preserve"> </v>
      </c>
      <c r="Q17" s="406"/>
      <c r="R17" s="407"/>
      <c r="S17" s="408"/>
      <c r="T17" s="405"/>
      <c r="U17" s="946">
        <f t="shared" ref="U17:U60" si="13">R17-(R17*T17/100)</f>
        <v>0</v>
      </c>
      <c r="V17" s="947" t="str">
        <f t="shared" si="7"/>
        <v xml:space="preserve"> </v>
      </c>
      <c r="W17" s="947" t="str">
        <f t="shared" si="8"/>
        <v xml:space="preserve"> </v>
      </c>
      <c r="X17" s="406"/>
      <c r="Y17" s="407"/>
      <c r="Z17" s="408"/>
      <c r="AA17" s="405"/>
      <c r="AB17" s="946">
        <f t="shared" ref="AB17:AB60" si="14">Y17-(Y17*AA17/100)</f>
        <v>0</v>
      </c>
      <c r="AC17" s="947" t="str">
        <f t="shared" si="9"/>
        <v xml:space="preserve"> </v>
      </c>
      <c r="AD17" s="947" t="str">
        <f t="shared" si="10"/>
        <v xml:space="preserve"> </v>
      </c>
      <c r="AE17" s="406"/>
      <c r="AF17" s="678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</row>
    <row r="18" spans="1:101" s="921" customFormat="1">
      <c r="A18" s="353"/>
      <c r="B18" s="388"/>
      <c r="C18" s="389"/>
      <c r="D18" s="390" t="str">
        <f>IFERROR(VLOOKUP(C18,'Seznamy_Obory vzdělání'!$Q$5:$R$179,2,0),"")</f>
        <v/>
      </c>
      <c r="E18" s="401"/>
      <c r="F18" s="500">
        <f t="shared" si="3"/>
        <v>0</v>
      </c>
      <c r="G18" s="402"/>
      <c r="H18" s="392">
        <f t="shared" si="4"/>
        <v>0</v>
      </c>
      <c r="I18" s="393"/>
      <c r="J18" s="394" t="str">
        <f t="shared" si="5"/>
        <v xml:space="preserve"> </v>
      </c>
      <c r="K18" s="403"/>
      <c r="L18" s="404"/>
      <c r="M18" s="405"/>
      <c r="N18" s="946">
        <f t="shared" si="12"/>
        <v>0</v>
      </c>
      <c r="O18" s="947" t="str">
        <f t="shared" si="11"/>
        <v xml:space="preserve"> </v>
      </c>
      <c r="P18" s="947" t="str">
        <f t="shared" si="6"/>
        <v xml:space="preserve"> </v>
      </c>
      <c r="Q18" s="406"/>
      <c r="R18" s="407"/>
      <c r="S18" s="408"/>
      <c r="T18" s="405"/>
      <c r="U18" s="946">
        <f t="shared" si="13"/>
        <v>0</v>
      </c>
      <c r="V18" s="947" t="str">
        <f t="shared" si="7"/>
        <v xml:space="preserve"> </v>
      </c>
      <c r="W18" s="947" t="str">
        <f t="shared" si="8"/>
        <v xml:space="preserve"> </v>
      </c>
      <c r="X18" s="406"/>
      <c r="Y18" s="407"/>
      <c r="Z18" s="408"/>
      <c r="AA18" s="405"/>
      <c r="AB18" s="946">
        <f t="shared" si="14"/>
        <v>0</v>
      </c>
      <c r="AC18" s="947" t="str">
        <f t="shared" si="9"/>
        <v xml:space="preserve"> </v>
      </c>
      <c r="AD18" s="947" t="str">
        <f t="shared" si="10"/>
        <v xml:space="preserve"> </v>
      </c>
      <c r="AE18" s="406"/>
      <c r="AF18" s="678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</row>
    <row r="19" spans="1:101" s="921" customFormat="1">
      <c r="A19" s="353"/>
      <c r="B19" s="388"/>
      <c r="C19" s="389"/>
      <c r="D19" s="390" t="str">
        <f>IFERROR(VLOOKUP(C19,'Seznamy_Obory vzdělání'!$Q$5:$R$179,2,0),"")</f>
        <v/>
      </c>
      <c r="E19" s="401"/>
      <c r="F19" s="500">
        <f t="shared" si="3"/>
        <v>0</v>
      </c>
      <c r="G19" s="402"/>
      <c r="H19" s="392">
        <f t="shared" si="4"/>
        <v>0</v>
      </c>
      <c r="I19" s="393"/>
      <c r="J19" s="394" t="str">
        <f t="shared" si="5"/>
        <v xml:space="preserve"> </v>
      </c>
      <c r="K19" s="403"/>
      <c r="L19" s="404"/>
      <c r="M19" s="405"/>
      <c r="N19" s="946">
        <f t="shared" si="12"/>
        <v>0</v>
      </c>
      <c r="O19" s="947" t="str">
        <f t="shared" si="11"/>
        <v xml:space="preserve"> </v>
      </c>
      <c r="P19" s="947" t="str">
        <f t="shared" si="6"/>
        <v xml:space="preserve"> </v>
      </c>
      <c r="Q19" s="406"/>
      <c r="R19" s="407"/>
      <c r="S19" s="408"/>
      <c r="T19" s="405"/>
      <c r="U19" s="946">
        <f t="shared" si="13"/>
        <v>0</v>
      </c>
      <c r="V19" s="947" t="str">
        <f t="shared" si="7"/>
        <v xml:space="preserve"> </v>
      </c>
      <c r="W19" s="947" t="str">
        <f t="shared" si="8"/>
        <v xml:space="preserve"> </v>
      </c>
      <c r="X19" s="406"/>
      <c r="Y19" s="407"/>
      <c r="Z19" s="408"/>
      <c r="AA19" s="405"/>
      <c r="AB19" s="946">
        <f t="shared" si="14"/>
        <v>0</v>
      </c>
      <c r="AC19" s="947" t="str">
        <f t="shared" si="9"/>
        <v xml:space="preserve"> </v>
      </c>
      <c r="AD19" s="947" t="str">
        <f t="shared" si="10"/>
        <v xml:space="preserve"> </v>
      </c>
      <c r="AE19" s="406"/>
      <c r="AF19" s="678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</row>
    <row r="20" spans="1:101" s="921" customFormat="1">
      <c r="A20" s="353"/>
      <c r="B20" s="388"/>
      <c r="C20" s="389"/>
      <c r="D20" s="390" t="str">
        <f>IFERROR(VLOOKUP(C20,'Seznamy_Obory vzdělání'!$Q$5:$R$179,2,0),"")</f>
        <v/>
      </c>
      <c r="E20" s="401"/>
      <c r="F20" s="500">
        <f t="shared" si="3"/>
        <v>0</v>
      </c>
      <c r="G20" s="402"/>
      <c r="H20" s="392">
        <f t="shared" si="4"/>
        <v>0</v>
      </c>
      <c r="I20" s="393"/>
      <c r="J20" s="394" t="str">
        <f t="shared" si="5"/>
        <v xml:space="preserve"> </v>
      </c>
      <c r="K20" s="403"/>
      <c r="L20" s="404"/>
      <c r="M20" s="405"/>
      <c r="N20" s="946">
        <f t="shared" si="12"/>
        <v>0</v>
      </c>
      <c r="O20" s="947" t="str">
        <f t="shared" si="11"/>
        <v xml:space="preserve"> </v>
      </c>
      <c r="P20" s="947" t="str">
        <f t="shared" si="6"/>
        <v xml:space="preserve"> </v>
      </c>
      <c r="Q20" s="406"/>
      <c r="R20" s="407"/>
      <c r="S20" s="408"/>
      <c r="T20" s="405"/>
      <c r="U20" s="946">
        <f t="shared" si="13"/>
        <v>0</v>
      </c>
      <c r="V20" s="947" t="str">
        <f t="shared" si="7"/>
        <v xml:space="preserve"> </v>
      </c>
      <c r="W20" s="947" t="str">
        <f t="shared" si="8"/>
        <v xml:space="preserve"> </v>
      </c>
      <c r="X20" s="406"/>
      <c r="Y20" s="407"/>
      <c r="Z20" s="408"/>
      <c r="AA20" s="405"/>
      <c r="AB20" s="946">
        <f t="shared" si="14"/>
        <v>0</v>
      </c>
      <c r="AC20" s="947" t="str">
        <f t="shared" si="9"/>
        <v xml:space="preserve"> </v>
      </c>
      <c r="AD20" s="947" t="str">
        <f t="shared" si="10"/>
        <v xml:space="preserve"> </v>
      </c>
      <c r="AE20" s="406"/>
      <c r="AF20" s="678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</row>
    <row r="21" spans="1:101" s="921" customFormat="1">
      <c r="A21" s="353"/>
      <c r="B21" s="388"/>
      <c r="C21" s="389"/>
      <c r="D21" s="390" t="str">
        <f>IFERROR(VLOOKUP(C21,'Seznamy_Obory vzdělání'!$Q$5:$R$179,2,0),"")</f>
        <v/>
      </c>
      <c r="E21" s="401"/>
      <c r="F21" s="500">
        <f t="shared" si="3"/>
        <v>0</v>
      </c>
      <c r="G21" s="402"/>
      <c r="H21" s="392">
        <f t="shared" si="4"/>
        <v>0</v>
      </c>
      <c r="I21" s="393"/>
      <c r="J21" s="394" t="str">
        <f t="shared" si="5"/>
        <v xml:space="preserve"> </v>
      </c>
      <c r="K21" s="403"/>
      <c r="L21" s="404"/>
      <c r="M21" s="405"/>
      <c r="N21" s="946">
        <f t="shared" si="12"/>
        <v>0</v>
      </c>
      <c r="O21" s="947" t="str">
        <f t="shared" si="11"/>
        <v xml:space="preserve"> </v>
      </c>
      <c r="P21" s="947" t="str">
        <f t="shared" si="6"/>
        <v xml:space="preserve"> </v>
      </c>
      <c r="Q21" s="406"/>
      <c r="R21" s="407"/>
      <c r="S21" s="408"/>
      <c r="T21" s="405"/>
      <c r="U21" s="946">
        <f t="shared" si="13"/>
        <v>0</v>
      </c>
      <c r="V21" s="947" t="str">
        <f t="shared" si="7"/>
        <v xml:space="preserve"> </v>
      </c>
      <c r="W21" s="947" t="str">
        <f t="shared" si="8"/>
        <v xml:space="preserve"> </v>
      </c>
      <c r="X21" s="406"/>
      <c r="Y21" s="407"/>
      <c r="Z21" s="408"/>
      <c r="AA21" s="405"/>
      <c r="AB21" s="946">
        <f t="shared" si="14"/>
        <v>0</v>
      </c>
      <c r="AC21" s="947" t="str">
        <f t="shared" si="9"/>
        <v xml:space="preserve"> </v>
      </c>
      <c r="AD21" s="947" t="str">
        <f t="shared" si="10"/>
        <v xml:space="preserve"> </v>
      </c>
      <c r="AE21" s="406"/>
      <c r="AF21" s="678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</row>
    <row r="22" spans="1:101" s="921" customFormat="1">
      <c r="A22" s="353"/>
      <c r="B22" s="388"/>
      <c r="C22" s="389"/>
      <c r="D22" s="390" t="str">
        <f>IFERROR(VLOOKUP(C22,'Seznamy_Obory vzdělání'!$Q$5:$R$179,2,0),"")</f>
        <v/>
      </c>
      <c r="E22" s="401"/>
      <c r="F22" s="500">
        <f t="shared" si="3"/>
        <v>0</v>
      </c>
      <c r="G22" s="402"/>
      <c r="H22" s="392">
        <f t="shared" si="4"/>
        <v>0</v>
      </c>
      <c r="I22" s="393"/>
      <c r="J22" s="394" t="str">
        <f t="shared" si="5"/>
        <v xml:space="preserve"> </v>
      </c>
      <c r="K22" s="403"/>
      <c r="L22" s="404"/>
      <c r="M22" s="405"/>
      <c r="N22" s="946">
        <f t="shared" si="12"/>
        <v>0</v>
      </c>
      <c r="O22" s="947" t="str">
        <f t="shared" si="11"/>
        <v xml:space="preserve"> </v>
      </c>
      <c r="P22" s="947" t="str">
        <f t="shared" si="6"/>
        <v xml:space="preserve"> </v>
      </c>
      <c r="Q22" s="406"/>
      <c r="R22" s="407"/>
      <c r="S22" s="408"/>
      <c r="T22" s="405"/>
      <c r="U22" s="946">
        <f t="shared" si="13"/>
        <v>0</v>
      </c>
      <c r="V22" s="947" t="str">
        <f t="shared" si="7"/>
        <v xml:space="preserve"> </v>
      </c>
      <c r="W22" s="947" t="str">
        <f t="shared" si="8"/>
        <v xml:space="preserve"> </v>
      </c>
      <c r="X22" s="406"/>
      <c r="Y22" s="407"/>
      <c r="Z22" s="408"/>
      <c r="AA22" s="405"/>
      <c r="AB22" s="946">
        <f t="shared" si="14"/>
        <v>0</v>
      </c>
      <c r="AC22" s="947" t="str">
        <f t="shared" si="9"/>
        <v xml:space="preserve"> </v>
      </c>
      <c r="AD22" s="947" t="str">
        <f t="shared" si="10"/>
        <v xml:space="preserve"> </v>
      </c>
      <c r="AE22" s="406"/>
      <c r="AF22" s="678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</row>
    <row r="23" spans="1:101" s="921" customFormat="1">
      <c r="A23" s="353"/>
      <c r="B23" s="388"/>
      <c r="C23" s="389"/>
      <c r="D23" s="390" t="str">
        <f>IFERROR(VLOOKUP(C23,'Seznamy_Obory vzdělání'!$Q$5:$R$179,2,0),"")</f>
        <v/>
      </c>
      <c r="E23" s="401"/>
      <c r="F23" s="500">
        <f t="shared" si="3"/>
        <v>0</v>
      </c>
      <c r="G23" s="402"/>
      <c r="H23" s="392">
        <f t="shared" si="4"/>
        <v>0</v>
      </c>
      <c r="I23" s="393"/>
      <c r="J23" s="394" t="str">
        <f t="shared" si="5"/>
        <v xml:space="preserve"> </v>
      </c>
      <c r="K23" s="403"/>
      <c r="L23" s="404"/>
      <c r="M23" s="405"/>
      <c r="N23" s="946">
        <f t="shared" si="12"/>
        <v>0</v>
      </c>
      <c r="O23" s="947" t="str">
        <f t="shared" si="11"/>
        <v xml:space="preserve"> </v>
      </c>
      <c r="P23" s="947" t="str">
        <f t="shared" si="6"/>
        <v xml:space="preserve"> </v>
      </c>
      <c r="Q23" s="406"/>
      <c r="R23" s="407"/>
      <c r="S23" s="408"/>
      <c r="T23" s="405"/>
      <c r="U23" s="946">
        <f t="shared" si="13"/>
        <v>0</v>
      </c>
      <c r="V23" s="947" t="str">
        <f t="shared" si="7"/>
        <v xml:space="preserve"> </v>
      </c>
      <c r="W23" s="947" t="str">
        <f t="shared" si="8"/>
        <v xml:space="preserve"> </v>
      </c>
      <c r="X23" s="406"/>
      <c r="Y23" s="407"/>
      <c r="Z23" s="408"/>
      <c r="AA23" s="405"/>
      <c r="AB23" s="946">
        <f t="shared" si="14"/>
        <v>0</v>
      </c>
      <c r="AC23" s="947" t="str">
        <f t="shared" si="9"/>
        <v xml:space="preserve"> </v>
      </c>
      <c r="AD23" s="947" t="str">
        <f t="shared" si="10"/>
        <v xml:space="preserve"> </v>
      </c>
      <c r="AE23" s="406"/>
      <c r="AF23" s="678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</row>
    <row r="24" spans="1:101" s="921" customFormat="1">
      <c r="A24" s="353"/>
      <c r="B24" s="388"/>
      <c r="C24" s="389"/>
      <c r="D24" s="390" t="str">
        <f>IFERROR(VLOOKUP(C24,'Seznamy_Obory vzdělání'!$Q$5:$R$179,2,0),"")</f>
        <v/>
      </c>
      <c r="E24" s="401"/>
      <c r="F24" s="500">
        <f t="shared" si="3"/>
        <v>0</v>
      </c>
      <c r="G24" s="402"/>
      <c r="H24" s="392">
        <f t="shared" si="4"/>
        <v>0</v>
      </c>
      <c r="I24" s="393"/>
      <c r="J24" s="394" t="str">
        <f t="shared" si="5"/>
        <v xml:space="preserve"> </v>
      </c>
      <c r="K24" s="403"/>
      <c r="L24" s="404"/>
      <c r="M24" s="405"/>
      <c r="N24" s="946">
        <f t="shared" si="12"/>
        <v>0</v>
      </c>
      <c r="O24" s="947" t="str">
        <f t="shared" si="11"/>
        <v xml:space="preserve"> </v>
      </c>
      <c r="P24" s="947" t="str">
        <f t="shared" si="6"/>
        <v xml:space="preserve"> </v>
      </c>
      <c r="Q24" s="406"/>
      <c r="R24" s="407"/>
      <c r="S24" s="408"/>
      <c r="T24" s="405"/>
      <c r="U24" s="946">
        <f t="shared" si="13"/>
        <v>0</v>
      </c>
      <c r="V24" s="947" t="str">
        <f t="shared" si="7"/>
        <v xml:space="preserve"> </v>
      </c>
      <c r="W24" s="947" t="str">
        <f t="shared" si="8"/>
        <v xml:space="preserve"> </v>
      </c>
      <c r="X24" s="406"/>
      <c r="Y24" s="407"/>
      <c r="Z24" s="408"/>
      <c r="AA24" s="405"/>
      <c r="AB24" s="946">
        <f t="shared" si="14"/>
        <v>0</v>
      </c>
      <c r="AC24" s="947" t="str">
        <f t="shared" si="9"/>
        <v xml:space="preserve"> </v>
      </c>
      <c r="AD24" s="947" t="str">
        <f t="shared" si="10"/>
        <v xml:space="preserve"> </v>
      </c>
      <c r="AE24" s="406"/>
      <c r="AF24" s="678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</row>
    <row r="25" spans="1:101" s="921" customFormat="1">
      <c r="A25" s="353"/>
      <c r="B25" s="388"/>
      <c r="C25" s="389"/>
      <c r="D25" s="390" t="str">
        <f>IFERROR(VLOOKUP(C25,'Seznamy_Obory vzdělání'!$Q$5:$R$179,2,0),"")</f>
        <v/>
      </c>
      <c r="E25" s="401"/>
      <c r="F25" s="500">
        <f t="shared" si="3"/>
        <v>0</v>
      </c>
      <c r="G25" s="402"/>
      <c r="H25" s="392">
        <f t="shared" si="4"/>
        <v>0</v>
      </c>
      <c r="I25" s="393"/>
      <c r="J25" s="394" t="str">
        <f t="shared" si="5"/>
        <v xml:space="preserve"> </v>
      </c>
      <c r="K25" s="403"/>
      <c r="L25" s="404"/>
      <c r="M25" s="405"/>
      <c r="N25" s="946">
        <f t="shared" si="12"/>
        <v>0</v>
      </c>
      <c r="O25" s="947" t="str">
        <f t="shared" si="11"/>
        <v xml:space="preserve"> </v>
      </c>
      <c r="P25" s="947" t="str">
        <f t="shared" si="6"/>
        <v xml:space="preserve"> </v>
      </c>
      <c r="Q25" s="406"/>
      <c r="R25" s="407"/>
      <c r="S25" s="408"/>
      <c r="T25" s="405"/>
      <c r="U25" s="946">
        <f t="shared" si="13"/>
        <v>0</v>
      </c>
      <c r="V25" s="947" t="str">
        <f t="shared" si="7"/>
        <v xml:space="preserve"> </v>
      </c>
      <c r="W25" s="947" t="str">
        <f t="shared" si="8"/>
        <v xml:space="preserve"> </v>
      </c>
      <c r="X25" s="406"/>
      <c r="Y25" s="407"/>
      <c r="Z25" s="408"/>
      <c r="AA25" s="405"/>
      <c r="AB25" s="946">
        <f t="shared" si="14"/>
        <v>0</v>
      </c>
      <c r="AC25" s="947" t="str">
        <f t="shared" si="9"/>
        <v xml:space="preserve"> </v>
      </c>
      <c r="AD25" s="947" t="str">
        <f t="shared" si="10"/>
        <v xml:space="preserve"> </v>
      </c>
      <c r="AE25" s="406"/>
      <c r="AF25" s="678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</row>
    <row r="26" spans="1:101" s="921" customFormat="1">
      <c r="A26" s="353"/>
      <c r="B26" s="388"/>
      <c r="C26" s="389"/>
      <c r="D26" s="390" t="str">
        <f>IFERROR(VLOOKUP(C26,'Seznamy_Obory vzdělání'!$Q$5:$R$179,2,0),"")</f>
        <v/>
      </c>
      <c r="E26" s="401"/>
      <c r="F26" s="500">
        <f t="shared" si="3"/>
        <v>0</v>
      </c>
      <c r="G26" s="402"/>
      <c r="H26" s="392">
        <f t="shared" si="4"/>
        <v>0</v>
      </c>
      <c r="I26" s="393"/>
      <c r="J26" s="394" t="str">
        <f t="shared" si="5"/>
        <v xml:space="preserve"> </v>
      </c>
      <c r="K26" s="403"/>
      <c r="L26" s="404"/>
      <c r="M26" s="405"/>
      <c r="N26" s="946">
        <f t="shared" si="12"/>
        <v>0</v>
      </c>
      <c r="O26" s="947" t="str">
        <f t="shared" si="11"/>
        <v xml:space="preserve"> </v>
      </c>
      <c r="P26" s="947" t="str">
        <f t="shared" si="6"/>
        <v xml:space="preserve"> </v>
      </c>
      <c r="Q26" s="406"/>
      <c r="R26" s="407"/>
      <c r="S26" s="408"/>
      <c r="T26" s="405"/>
      <c r="U26" s="946">
        <f t="shared" si="13"/>
        <v>0</v>
      </c>
      <c r="V26" s="947" t="str">
        <f t="shared" si="7"/>
        <v xml:space="preserve"> </v>
      </c>
      <c r="W26" s="947" t="str">
        <f t="shared" si="8"/>
        <v xml:space="preserve"> </v>
      </c>
      <c r="X26" s="406"/>
      <c r="Y26" s="407"/>
      <c r="Z26" s="408"/>
      <c r="AA26" s="405"/>
      <c r="AB26" s="946">
        <f t="shared" si="14"/>
        <v>0</v>
      </c>
      <c r="AC26" s="947" t="str">
        <f t="shared" si="9"/>
        <v xml:space="preserve"> </v>
      </c>
      <c r="AD26" s="947" t="str">
        <f t="shared" si="10"/>
        <v xml:space="preserve"> </v>
      </c>
      <c r="AE26" s="406"/>
      <c r="AF26" s="678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</row>
    <row r="27" spans="1:101" s="921" customFormat="1">
      <c r="A27" s="353"/>
      <c r="B27" s="388"/>
      <c r="C27" s="389"/>
      <c r="D27" s="390" t="str">
        <f>IFERROR(VLOOKUP(C27,'Seznamy_Obory vzdělání'!$Q$5:$R$179,2,0),"")</f>
        <v/>
      </c>
      <c r="E27" s="401"/>
      <c r="F27" s="500">
        <f t="shared" si="3"/>
        <v>0</v>
      </c>
      <c r="G27" s="402"/>
      <c r="H27" s="392">
        <f t="shared" si="4"/>
        <v>0</v>
      </c>
      <c r="I27" s="393"/>
      <c r="J27" s="394" t="str">
        <f t="shared" si="5"/>
        <v xml:space="preserve"> </v>
      </c>
      <c r="K27" s="403"/>
      <c r="L27" s="404"/>
      <c r="M27" s="405"/>
      <c r="N27" s="946">
        <f t="shared" si="12"/>
        <v>0</v>
      </c>
      <c r="O27" s="947" t="str">
        <f t="shared" si="11"/>
        <v xml:space="preserve"> </v>
      </c>
      <c r="P27" s="947" t="str">
        <f t="shared" si="6"/>
        <v xml:space="preserve"> </v>
      </c>
      <c r="Q27" s="406"/>
      <c r="R27" s="407"/>
      <c r="S27" s="408"/>
      <c r="T27" s="405"/>
      <c r="U27" s="946">
        <f t="shared" si="13"/>
        <v>0</v>
      </c>
      <c r="V27" s="947" t="str">
        <f t="shared" si="7"/>
        <v xml:space="preserve"> </v>
      </c>
      <c r="W27" s="947" t="str">
        <f t="shared" si="8"/>
        <v xml:space="preserve"> </v>
      </c>
      <c r="X27" s="406"/>
      <c r="Y27" s="407"/>
      <c r="Z27" s="408"/>
      <c r="AA27" s="405"/>
      <c r="AB27" s="946">
        <f t="shared" si="14"/>
        <v>0</v>
      </c>
      <c r="AC27" s="947" t="str">
        <f t="shared" si="9"/>
        <v xml:space="preserve"> </v>
      </c>
      <c r="AD27" s="947" t="str">
        <f t="shared" si="10"/>
        <v xml:space="preserve"> </v>
      </c>
      <c r="AE27" s="406"/>
      <c r="AF27" s="678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</row>
    <row r="28" spans="1:101" s="921" customFormat="1">
      <c r="A28" s="353"/>
      <c r="B28" s="388"/>
      <c r="C28" s="389"/>
      <c r="D28" s="390" t="str">
        <f>IFERROR(VLOOKUP(C28,'Seznamy_Obory vzdělání'!$Q$5:$R$179,2,0),"")</f>
        <v/>
      </c>
      <c r="E28" s="401"/>
      <c r="F28" s="500">
        <f t="shared" si="3"/>
        <v>0</v>
      </c>
      <c r="G28" s="402"/>
      <c r="H28" s="392">
        <f t="shared" si="4"/>
        <v>0</v>
      </c>
      <c r="I28" s="393"/>
      <c r="J28" s="394" t="str">
        <f t="shared" si="5"/>
        <v xml:space="preserve"> </v>
      </c>
      <c r="K28" s="403"/>
      <c r="L28" s="404"/>
      <c r="M28" s="405"/>
      <c r="N28" s="946">
        <f t="shared" si="12"/>
        <v>0</v>
      </c>
      <c r="O28" s="947" t="str">
        <f t="shared" si="11"/>
        <v xml:space="preserve"> </v>
      </c>
      <c r="P28" s="947" t="str">
        <f t="shared" si="6"/>
        <v xml:space="preserve"> </v>
      </c>
      <c r="Q28" s="406"/>
      <c r="R28" s="407"/>
      <c r="S28" s="408"/>
      <c r="T28" s="405"/>
      <c r="U28" s="946">
        <f t="shared" si="13"/>
        <v>0</v>
      </c>
      <c r="V28" s="947" t="str">
        <f t="shared" si="7"/>
        <v xml:space="preserve"> </v>
      </c>
      <c r="W28" s="947" t="str">
        <f t="shared" si="8"/>
        <v xml:space="preserve"> </v>
      </c>
      <c r="X28" s="406"/>
      <c r="Y28" s="407"/>
      <c r="Z28" s="408"/>
      <c r="AA28" s="405"/>
      <c r="AB28" s="946">
        <f t="shared" si="14"/>
        <v>0</v>
      </c>
      <c r="AC28" s="947" t="str">
        <f t="shared" si="9"/>
        <v xml:space="preserve"> </v>
      </c>
      <c r="AD28" s="947" t="str">
        <f t="shared" si="10"/>
        <v xml:space="preserve"> </v>
      </c>
      <c r="AE28" s="406"/>
      <c r="AF28" s="678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</row>
    <row r="29" spans="1:101" s="921" customFormat="1">
      <c r="A29" s="353"/>
      <c r="B29" s="388"/>
      <c r="C29" s="389"/>
      <c r="D29" s="390" t="str">
        <f>IFERROR(VLOOKUP(C29,'Seznamy_Obory vzdělání'!$Q$5:$R$179,2,0),"")</f>
        <v/>
      </c>
      <c r="E29" s="401"/>
      <c r="F29" s="500">
        <f t="shared" si="3"/>
        <v>0</v>
      </c>
      <c r="G29" s="402"/>
      <c r="H29" s="392">
        <f t="shared" si="4"/>
        <v>0</v>
      </c>
      <c r="I29" s="393"/>
      <c r="J29" s="394" t="str">
        <f t="shared" si="5"/>
        <v xml:space="preserve"> </v>
      </c>
      <c r="K29" s="403"/>
      <c r="L29" s="404"/>
      <c r="M29" s="405"/>
      <c r="N29" s="946">
        <f t="shared" si="12"/>
        <v>0</v>
      </c>
      <c r="O29" s="947" t="str">
        <f t="shared" si="11"/>
        <v xml:space="preserve"> </v>
      </c>
      <c r="P29" s="947" t="str">
        <f t="shared" si="6"/>
        <v xml:space="preserve"> </v>
      </c>
      <c r="Q29" s="406"/>
      <c r="R29" s="407"/>
      <c r="S29" s="408"/>
      <c r="T29" s="405"/>
      <c r="U29" s="946">
        <f t="shared" si="13"/>
        <v>0</v>
      </c>
      <c r="V29" s="947" t="str">
        <f t="shared" si="7"/>
        <v xml:space="preserve"> </v>
      </c>
      <c r="W29" s="947" t="str">
        <f t="shared" si="8"/>
        <v xml:space="preserve"> </v>
      </c>
      <c r="X29" s="406"/>
      <c r="Y29" s="407"/>
      <c r="Z29" s="408"/>
      <c r="AA29" s="405"/>
      <c r="AB29" s="946">
        <f t="shared" si="14"/>
        <v>0</v>
      </c>
      <c r="AC29" s="947" t="str">
        <f t="shared" si="9"/>
        <v xml:space="preserve"> </v>
      </c>
      <c r="AD29" s="947" t="str">
        <f t="shared" si="10"/>
        <v xml:space="preserve"> </v>
      </c>
      <c r="AE29" s="406"/>
      <c r="AF29" s="678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</row>
    <row r="30" spans="1:101" s="921" customFormat="1">
      <c r="A30" s="353"/>
      <c r="B30" s="388"/>
      <c r="C30" s="389"/>
      <c r="D30" s="390" t="str">
        <f>IFERROR(VLOOKUP(C30,'Seznamy_Obory vzdělání'!$Q$5:$R$179,2,0),"")</f>
        <v/>
      </c>
      <c r="E30" s="401"/>
      <c r="F30" s="500">
        <f t="shared" si="3"/>
        <v>0</v>
      </c>
      <c r="G30" s="402"/>
      <c r="H30" s="392">
        <f t="shared" si="4"/>
        <v>0</v>
      </c>
      <c r="I30" s="393"/>
      <c r="J30" s="394" t="str">
        <f t="shared" si="5"/>
        <v xml:space="preserve"> </v>
      </c>
      <c r="K30" s="403"/>
      <c r="L30" s="404"/>
      <c r="M30" s="405"/>
      <c r="N30" s="946">
        <f t="shared" si="12"/>
        <v>0</v>
      </c>
      <c r="O30" s="947" t="str">
        <f t="shared" si="11"/>
        <v xml:space="preserve"> </v>
      </c>
      <c r="P30" s="947" t="str">
        <f t="shared" si="6"/>
        <v xml:space="preserve"> </v>
      </c>
      <c r="Q30" s="406"/>
      <c r="R30" s="407"/>
      <c r="S30" s="408"/>
      <c r="T30" s="405"/>
      <c r="U30" s="946">
        <f t="shared" si="13"/>
        <v>0</v>
      </c>
      <c r="V30" s="947" t="str">
        <f t="shared" si="7"/>
        <v xml:space="preserve"> </v>
      </c>
      <c r="W30" s="947" t="str">
        <f t="shared" si="8"/>
        <v xml:space="preserve"> </v>
      </c>
      <c r="X30" s="406"/>
      <c r="Y30" s="407"/>
      <c r="Z30" s="408"/>
      <c r="AA30" s="405"/>
      <c r="AB30" s="946">
        <f t="shared" si="14"/>
        <v>0</v>
      </c>
      <c r="AC30" s="947" t="str">
        <f t="shared" si="9"/>
        <v xml:space="preserve"> </v>
      </c>
      <c r="AD30" s="947" t="str">
        <f t="shared" si="10"/>
        <v xml:space="preserve"> </v>
      </c>
      <c r="AE30" s="406"/>
      <c r="AF30" s="678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</row>
    <row r="31" spans="1:101" s="921" customFormat="1">
      <c r="A31" s="353"/>
      <c r="B31" s="388"/>
      <c r="C31" s="389"/>
      <c r="D31" s="390" t="str">
        <f>IFERROR(VLOOKUP(C31,'Seznamy_Obory vzdělání'!$Q$5:$R$179,2,0),"")</f>
        <v/>
      </c>
      <c r="E31" s="401"/>
      <c r="F31" s="500">
        <f t="shared" si="3"/>
        <v>0</v>
      </c>
      <c r="G31" s="402"/>
      <c r="H31" s="392">
        <f t="shared" si="4"/>
        <v>0</v>
      </c>
      <c r="I31" s="393"/>
      <c r="J31" s="394" t="str">
        <f t="shared" si="5"/>
        <v xml:space="preserve"> </v>
      </c>
      <c r="K31" s="403"/>
      <c r="L31" s="404"/>
      <c r="M31" s="405"/>
      <c r="N31" s="946">
        <f t="shared" si="12"/>
        <v>0</v>
      </c>
      <c r="O31" s="947" t="str">
        <f t="shared" si="11"/>
        <v xml:space="preserve"> </v>
      </c>
      <c r="P31" s="947" t="str">
        <f t="shared" si="6"/>
        <v xml:space="preserve"> </v>
      </c>
      <c r="Q31" s="406"/>
      <c r="R31" s="407"/>
      <c r="S31" s="408"/>
      <c r="T31" s="405"/>
      <c r="U31" s="946">
        <f t="shared" si="13"/>
        <v>0</v>
      </c>
      <c r="V31" s="947" t="str">
        <f t="shared" si="7"/>
        <v xml:space="preserve"> </v>
      </c>
      <c r="W31" s="947" t="str">
        <f t="shared" si="8"/>
        <v xml:space="preserve"> </v>
      </c>
      <c r="X31" s="406"/>
      <c r="Y31" s="407"/>
      <c r="Z31" s="408"/>
      <c r="AA31" s="405"/>
      <c r="AB31" s="946">
        <f t="shared" si="14"/>
        <v>0</v>
      </c>
      <c r="AC31" s="947" t="str">
        <f t="shared" si="9"/>
        <v xml:space="preserve"> </v>
      </c>
      <c r="AD31" s="947" t="str">
        <f t="shared" si="10"/>
        <v xml:space="preserve"> </v>
      </c>
      <c r="AE31" s="406"/>
      <c r="AF31" s="678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</row>
    <row r="32" spans="1:101" s="921" customFormat="1">
      <c r="A32" s="353"/>
      <c r="B32" s="388"/>
      <c r="C32" s="389"/>
      <c r="D32" s="390" t="str">
        <f>IFERROR(VLOOKUP(C32,'Seznamy_Obory vzdělání'!$Q$5:$R$179,2,0),"")</f>
        <v/>
      </c>
      <c r="E32" s="401"/>
      <c r="F32" s="500">
        <f t="shared" si="3"/>
        <v>0</v>
      </c>
      <c r="G32" s="402"/>
      <c r="H32" s="392">
        <f t="shared" si="4"/>
        <v>0</v>
      </c>
      <c r="I32" s="393"/>
      <c r="J32" s="394" t="str">
        <f t="shared" si="5"/>
        <v xml:space="preserve"> </v>
      </c>
      <c r="K32" s="403"/>
      <c r="L32" s="404"/>
      <c r="M32" s="405"/>
      <c r="N32" s="946">
        <f t="shared" si="12"/>
        <v>0</v>
      </c>
      <c r="O32" s="947" t="str">
        <f t="shared" si="11"/>
        <v xml:space="preserve"> </v>
      </c>
      <c r="P32" s="947" t="str">
        <f t="shared" si="6"/>
        <v xml:space="preserve"> </v>
      </c>
      <c r="Q32" s="406"/>
      <c r="R32" s="407"/>
      <c r="S32" s="408"/>
      <c r="T32" s="405"/>
      <c r="U32" s="946">
        <f t="shared" si="13"/>
        <v>0</v>
      </c>
      <c r="V32" s="947" t="str">
        <f t="shared" si="7"/>
        <v xml:space="preserve"> </v>
      </c>
      <c r="W32" s="947" t="str">
        <f t="shared" si="8"/>
        <v xml:space="preserve"> </v>
      </c>
      <c r="X32" s="406"/>
      <c r="Y32" s="407"/>
      <c r="Z32" s="408"/>
      <c r="AA32" s="405"/>
      <c r="AB32" s="946">
        <f t="shared" si="14"/>
        <v>0</v>
      </c>
      <c r="AC32" s="947" t="str">
        <f t="shared" si="9"/>
        <v xml:space="preserve"> </v>
      </c>
      <c r="AD32" s="947" t="str">
        <f t="shared" si="10"/>
        <v xml:space="preserve"> </v>
      </c>
      <c r="AE32" s="406"/>
      <c r="AF32" s="678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</row>
    <row r="33" spans="1:101" s="921" customFormat="1">
      <c r="A33" s="353"/>
      <c r="B33" s="388"/>
      <c r="C33" s="389"/>
      <c r="D33" s="390" t="str">
        <f>IFERROR(VLOOKUP(C33,'Seznamy_Obory vzdělání'!$Q$5:$R$179,2,0),"")</f>
        <v/>
      </c>
      <c r="E33" s="401"/>
      <c r="F33" s="500">
        <f t="shared" si="3"/>
        <v>0</v>
      </c>
      <c r="G33" s="402"/>
      <c r="H33" s="392">
        <f t="shared" si="4"/>
        <v>0</v>
      </c>
      <c r="I33" s="393"/>
      <c r="J33" s="394" t="str">
        <f t="shared" si="5"/>
        <v xml:space="preserve"> </v>
      </c>
      <c r="K33" s="403"/>
      <c r="L33" s="404"/>
      <c r="M33" s="405"/>
      <c r="N33" s="946">
        <f t="shared" si="12"/>
        <v>0</v>
      </c>
      <c r="O33" s="947" t="str">
        <f t="shared" si="11"/>
        <v xml:space="preserve"> </v>
      </c>
      <c r="P33" s="947" t="str">
        <f t="shared" si="6"/>
        <v xml:space="preserve"> </v>
      </c>
      <c r="Q33" s="406"/>
      <c r="R33" s="407"/>
      <c r="S33" s="408"/>
      <c r="T33" s="405"/>
      <c r="U33" s="946">
        <f t="shared" si="13"/>
        <v>0</v>
      </c>
      <c r="V33" s="947" t="str">
        <f t="shared" si="7"/>
        <v xml:space="preserve"> </v>
      </c>
      <c r="W33" s="947" t="str">
        <f t="shared" si="8"/>
        <v xml:space="preserve"> </v>
      </c>
      <c r="X33" s="406"/>
      <c r="Y33" s="407"/>
      <c r="Z33" s="408"/>
      <c r="AA33" s="405"/>
      <c r="AB33" s="946">
        <f t="shared" si="14"/>
        <v>0</v>
      </c>
      <c r="AC33" s="947" t="str">
        <f t="shared" si="9"/>
        <v xml:space="preserve"> </v>
      </c>
      <c r="AD33" s="947" t="str">
        <f t="shared" si="10"/>
        <v xml:space="preserve"> </v>
      </c>
      <c r="AE33" s="406"/>
      <c r="AF33" s="678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</row>
    <row r="34" spans="1:101" s="921" customFormat="1">
      <c r="A34" s="353"/>
      <c r="B34" s="388"/>
      <c r="C34" s="389"/>
      <c r="D34" s="390" t="str">
        <f>IFERROR(VLOOKUP(C34,'Seznamy_Obory vzdělání'!$Q$5:$R$179,2,0),"")</f>
        <v/>
      </c>
      <c r="E34" s="401"/>
      <c r="F34" s="500">
        <f t="shared" si="3"/>
        <v>0</v>
      </c>
      <c r="G34" s="402"/>
      <c r="H34" s="392">
        <f t="shared" si="4"/>
        <v>0</v>
      </c>
      <c r="I34" s="393"/>
      <c r="J34" s="394" t="str">
        <f t="shared" si="5"/>
        <v xml:space="preserve"> </v>
      </c>
      <c r="K34" s="403"/>
      <c r="L34" s="404"/>
      <c r="M34" s="405"/>
      <c r="N34" s="946">
        <f t="shared" si="12"/>
        <v>0</v>
      </c>
      <c r="O34" s="947" t="str">
        <f t="shared" si="11"/>
        <v xml:space="preserve"> </v>
      </c>
      <c r="P34" s="947" t="str">
        <f t="shared" si="6"/>
        <v xml:space="preserve"> </v>
      </c>
      <c r="Q34" s="406"/>
      <c r="R34" s="407"/>
      <c r="S34" s="408"/>
      <c r="T34" s="405"/>
      <c r="U34" s="946">
        <f t="shared" si="13"/>
        <v>0</v>
      </c>
      <c r="V34" s="947" t="str">
        <f t="shared" si="7"/>
        <v xml:space="preserve"> </v>
      </c>
      <c r="W34" s="947" t="str">
        <f t="shared" si="8"/>
        <v xml:space="preserve"> </v>
      </c>
      <c r="X34" s="406"/>
      <c r="Y34" s="407"/>
      <c r="Z34" s="408"/>
      <c r="AA34" s="405"/>
      <c r="AB34" s="946">
        <f t="shared" si="14"/>
        <v>0</v>
      </c>
      <c r="AC34" s="947" t="str">
        <f t="shared" si="9"/>
        <v xml:space="preserve"> </v>
      </c>
      <c r="AD34" s="947" t="str">
        <f t="shared" si="10"/>
        <v xml:space="preserve"> </v>
      </c>
      <c r="AE34" s="406"/>
      <c r="AF34" s="678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</row>
    <row r="35" spans="1:101" s="921" customFormat="1">
      <c r="A35" s="353"/>
      <c r="B35" s="388"/>
      <c r="C35" s="389"/>
      <c r="D35" s="390" t="str">
        <f>IFERROR(VLOOKUP(C35,'Seznamy_Obory vzdělání'!$Q$5:$R$179,2,0),"")</f>
        <v/>
      </c>
      <c r="E35" s="401"/>
      <c r="F35" s="500">
        <f t="shared" si="3"/>
        <v>0</v>
      </c>
      <c r="G35" s="402"/>
      <c r="H35" s="392">
        <f t="shared" si="4"/>
        <v>0</v>
      </c>
      <c r="I35" s="393"/>
      <c r="J35" s="394" t="str">
        <f t="shared" si="5"/>
        <v xml:space="preserve"> </v>
      </c>
      <c r="K35" s="403"/>
      <c r="L35" s="404"/>
      <c r="M35" s="405"/>
      <c r="N35" s="946">
        <f t="shared" si="12"/>
        <v>0</v>
      </c>
      <c r="O35" s="947" t="str">
        <f t="shared" si="11"/>
        <v xml:space="preserve"> </v>
      </c>
      <c r="P35" s="947" t="str">
        <f t="shared" si="6"/>
        <v xml:space="preserve"> </v>
      </c>
      <c r="Q35" s="406"/>
      <c r="R35" s="407"/>
      <c r="S35" s="408"/>
      <c r="T35" s="405"/>
      <c r="U35" s="946">
        <f t="shared" si="13"/>
        <v>0</v>
      </c>
      <c r="V35" s="947" t="str">
        <f t="shared" si="7"/>
        <v xml:space="preserve"> </v>
      </c>
      <c r="W35" s="947" t="str">
        <f t="shared" si="8"/>
        <v xml:space="preserve"> </v>
      </c>
      <c r="X35" s="406"/>
      <c r="Y35" s="407"/>
      <c r="Z35" s="408"/>
      <c r="AA35" s="405"/>
      <c r="AB35" s="946">
        <f t="shared" si="14"/>
        <v>0</v>
      </c>
      <c r="AC35" s="947" t="str">
        <f t="shared" si="9"/>
        <v xml:space="preserve"> </v>
      </c>
      <c r="AD35" s="947" t="str">
        <f t="shared" si="10"/>
        <v xml:space="preserve"> </v>
      </c>
      <c r="AE35" s="406"/>
      <c r="AF35" s="678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</row>
    <row r="36" spans="1:101" s="921" customFormat="1">
      <c r="A36" s="353"/>
      <c r="B36" s="388"/>
      <c r="C36" s="389"/>
      <c r="D36" s="390" t="str">
        <f>IFERROR(VLOOKUP(C36,'Seznamy_Obory vzdělání'!$Q$5:$R$179,2,0),"")</f>
        <v/>
      </c>
      <c r="E36" s="401"/>
      <c r="F36" s="500">
        <f t="shared" si="3"/>
        <v>0</v>
      </c>
      <c r="G36" s="402"/>
      <c r="H36" s="392">
        <f t="shared" si="4"/>
        <v>0</v>
      </c>
      <c r="I36" s="393"/>
      <c r="J36" s="394" t="str">
        <f t="shared" si="5"/>
        <v xml:space="preserve"> </v>
      </c>
      <c r="K36" s="403"/>
      <c r="L36" s="404"/>
      <c r="M36" s="405"/>
      <c r="N36" s="946">
        <f t="shared" si="12"/>
        <v>0</v>
      </c>
      <c r="O36" s="947" t="str">
        <f t="shared" si="11"/>
        <v xml:space="preserve"> </v>
      </c>
      <c r="P36" s="947" t="str">
        <f t="shared" si="6"/>
        <v xml:space="preserve"> </v>
      </c>
      <c r="Q36" s="406"/>
      <c r="R36" s="407"/>
      <c r="S36" s="408"/>
      <c r="T36" s="405"/>
      <c r="U36" s="946">
        <f t="shared" si="13"/>
        <v>0</v>
      </c>
      <c r="V36" s="947" t="str">
        <f t="shared" si="7"/>
        <v xml:space="preserve"> </v>
      </c>
      <c r="W36" s="947" t="str">
        <f t="shared" si="8"/>
        <v xml:space="preserve"> </v>
      </c>
      <c r="X36" s="406"/>
      <c r="Y36" s="407"/>
      <c r="Z36" s="408"/>
      <c r="AA36" s="405"/>
      <c r="AB36" s="946">
        <f t="shared" si="14"/>
        <v>0</v>
      </c>
      <c r="AC36" s="947" t="str">
        <f t="shared" si="9"/>
        <v xml:space="preserve"> </v>
      </c>
      <c r="AD36" s="947" t="str">
        <f t="shared" si="10"/>
        <v xml:space="preserve"> </v>
      </c>
      <c r="AE36" s="406"/>
      <c r="AF36" s="678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</row>
    <row r="37" spans="1:101" s="921" customFormat="1">
      <c r="A37" s="353"/>
      <c r="B37" s="388"/>
      <c r="C37" s="389"/>
      <c r="D37" s="390" t="str">
        <f>IFERROR(VLOOKUP(C37,'Seznamy_Obory vzdělání'!$Q$5:$R$179,2,0),"")</f>
        <v/>
      </c>
      <c r="E37" s="401"/>
      <c r="F37" s="500">
        <f t="shared" si="3"/>
        <v>0</v>
      </c>
      <c r="G37" s="402"/>
      <c r="H37" s="392">
        <f t="shared" si="4"/>
        <v>0</v>
      </c>
      <c r="I37" s="393"/>
      <c r="J37" s="394" t="str">
        <f t="shared" si="5"/>
        <v xml:space="preserve"> </v>
      </c>
      <c r="K37" s="403"/>
      <c r="L37" s="404"/>
      <c r="M37" s="405"/>
      <c r="N37" s="946">
        <f t="shared" si="12"/>
        <v>0</v>
      </c>
      <c r="O37" s="947" t="str">
        <f t="shared" si="11"/>
        <v xml:space="preserve"> </v>
      </c>
      <c r="P37" s="947" t="str">
        <f t="shared" si="6"/>
        <v xml:space="preserve"> </v>
      </c>
      <c r="Q37" s="406"/>
      <c r="R37" s="407"/>
      <c r="S37" s="408"/>
      <c r="T37" s="405"/>
      <c r="U37" s="946">
        <f t="shared" si="13"/>
        <v>0</v>
      </c>
      <c r="V37" s="947" t="str">
        <f t="shared" si="7"/>
        <v xml:space="preserve"> </v>
      </c>
      <c r="W37" s="947" t="str">
        <f t="shared" si="8"/>
        <v xml:space="preserve"> </v>
      </c>
      <c r="X37" s="406"/>
      <c r="Y37" s="407"/>
      <c r="Z37" s="408"/>
      <c r="AA37" s="405"/>
      <c r="AB37" s="946">
        <f t="shared" si="14"/>
        <v>0</v>
      </c>
      <c r="AC37" s="947" t="str">
        <f t="shared" si="9"/>
        <v xml:space="preserve"> </v>
      </c>
      <c r="AD37" s="947" t="str">
        <f t="shared" si="10"/>
        <v xml:space="preserve"> </v>
      </c>
      <c r="AE37" s="406"/>
      <c r="AF37" s="678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</row>
    <row r="38" spans="1:101" s="921" customFormat="1">
      <c r="A38" s="353"/>
      <c r="B38" s="388"/>
      <c r="C38" s="389"/>
      <c r="D38" s="390" t="str">
        <f>IFERROR(VLOOKUP(C38,'Seznamy_Obory vzdělání'!$Q$5:$R$179,2,0),"")</f>
        <v/>
      </c>
      <c r="E38" s="401"/>
      <c r="F38" s="500">
        <f t="shared" si="3"/>
        <v>0</v>
      </c>
      <c r="G38" s="402"/>
      <c r="H38" s="392">
        <f t="shared" si="4"/>
        <v>0</v>
      </c>
      <c r="I38" s="393"/>
      <c r="J38" s="394" t="str">
        <f t="shared" si="5"/>
        <v xml:space="preserve"> </v>
      </c>
      <c r="K38" s="403"/>
      <c r="L38" s="404"/>
      <c r="M38" s="405"/>
      <c r="N38" s="946">
        <f t="shared" si="12"/>
        <v>0</v>
      </c>
      <c r="O38" s="947" t="str">
        <f t="shared" si="11"/>
        <v xml:space="preserve"> </v>
      </c>
      <c r="P38" s="947" t="str">
        <f t="shared" si="6"/>
        <v xml:space="preserve"> </v>
      </c>
      <c r="Q38" s="406"/>
      <c r="R38" s="407"/>
      <c r="S38" s="408"/>
      <c r="T38" s="405"/>
      <c r="U38" s="946">
        <f t="shared" si="13"/>
        <v>0</v>
      </c>
      <c r="V38" s="947" t="str">
        <f t="shared" si="7"/>
        <v xml:space="preserve"> </v>
      </c>
      <c r="W38" s="947" t="str">
        <f t="shared" si="8"/>
        <v xml:space="preserve"> </v>
      </c>
      <c r="X38" s="406"/>
      <c r="Y38" s="407"/>
      <c r="Z38" s="408"/>
      <c r="AA38" s="405"/>
      <c r="AB38" s="946">
        <f t="shared" si="14"/>
        <v>0</v>
      </c>
      <c r="AC38" s="947" t="str">
        <f t="shared" si="9"/>
        <v xml:space="preserve"> </v>
      </c>
      <c r="AD38" s="947" t="str">
        <f t="shared" si="10"/>
        <v xml:space="preserve"> </v>
      </c>
      <c r="AE38" s="406"/>
      <c r="AF38" s="678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</row>
    <row r="39" spans="1:101" s="921" customFormat="1">
      <c r="A39" s="353"/>
      <c r="B39" s="388"/>
      <c r="C39" s="389"/>
      <c r="D39" s="390" t="str">
        <f>IFERROR(VLOOKUP(C39,'Seznamy_Obory vzdělání'!$Q$5:$R$179,2,0),"")</f>
        <v/>
      </c>
      <c r="E39" s="401"/>
      <c r="F39" s="500">
        <f t="shared" si="3"/>
        <v>0</v>
      </c>
      <c r="G39" s="402"/>
      <c r="H39" s="392">
        <f t="shared" si="4"/>
        <v>0</v>
      </c>
      <c r="I39" s="393"/>
      <c r="J39" s="394" t="str">
        <f t="shared" si="5"/>
        <v xml:space="preserve"> </v>
      </c>
      <c r="K39" s="403"/>
      <c r="L39" s="404"/>
      <c r="M39" s="405"/>
      <c r="N39" s="946">
        <f t="shared" si="12"/>
        <v>0</v>
      </c>
      <c r="O39" s="947" t="str">
        <f t="shared" si="11"/>
        <v xml:space="preserve"> </v>
      </c>
      <c r="P39" s="947" t="str">
        <f t="shared" si="6"/>
        <v xml:space="preserve"> </v>
      </c>
      <c r="Q39" s="406"/>
      <c r="R39" s="407"/>
      <c r="S39" s="408"/>
      <c r="T39" s="405"/>
      <c r="U39" s="946">
        <f t="shared" si="13"/>
        <v>0</v>
      </c>
      <c r="V39" s="947" t="str">
        <f t="shared" si="7"/>
        <v xml:space="preserve"> </v>
      </c>
      <c r="W39" s="947" t="str">
        <f t="shared" si="8"/>
        <v xml:space="preserve"> </v>
      </c>
      <c r="X39" s="406"/>
      <c r="Y39" s="407"/>
      <c r="Z39" s="408"/>
      <c r="AA39" s="405"/>
      <c r="AB39" s="946">
        <f t="shared" si="14"/>
        <v>0</v>
      </c>
      <c r="AC39" s="947" t="str">
        <f t="shared" si="9"/>
        <v xml:space="preserve"> </v>
      </c>
      <c r="AD39" s="947" t="str">
        <f t="shared" si="10"/>
        <v xml:space="preserve"> </v>
      </c>
      <c r="AE39" s="406"/>
      <c r="AF39" s="678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</row>
    <row r="40" spans="1:101" s="921" customFormat="1">
      <c r="A40" s="353"/>
      <c r="B40" s="388"/>
      <c r="C40" s="389"/>
      <c r="D40" s="390" t="str">
        <f>IFERROR(VLOOKUP(C40,'Seznamy_Obory vzdělání'!$Q$5:$R$179,2,0),"")</f>
        <v/>
      </c>
      <c r="E40" s="401"/>
      <c r="F40" s="500">
        <f t="shared" si="3"/>
        <v>0</v>
      </c>
      <c r="G40" s="402"/>
      <c r="H40" s="392">
        <f t="shared" si="4"/>
        <v>0</v>
      </c>
      <c r="I40" s="393"/>
      <c r="J40" s="394" t="str">
        <f t="shared" si="5"/>
        <v xml:space="preserve"> </v>
      </c>
      <c r="K40" s="403"/>
      <c r="L40" s="404"/>
      <c r="M40" s="405"/>
      <c r="N40" s="946">
        <f t="shared" si="12"/>
        <v>0</v>
      </c>
      <c r="O40" s="947" t="str">
        <f t="shared" si="11"/>
        <v xml:space="preserve"> </v>
      </c>
      <c r="P40" s="947" t="str">
        <f t="shared" si="6"/>
        <v xml:space="preserve"> </v>
      </c>
      <c r="Q40" s="406"/>
      <c r="R40" s="407"/>
      <c r="S40" s="408"/>
      <c r="T40" s="405"/>
      <c r="U40" s="946">
        <f t="shared" si="13"/>
        <v>0</v>
      </c>
      <c r="V40" s="947" t="str">
        <f t="shared" si="7"/>
        <v xml:space="preserve"> </v>
      </c>
      <c r="W40" s="947" t="str">
        <f t="shared" si="8"/>
        <v xml:space="preserve"> </v>
      </c>
      <c r="X40" s="406"/>
      <c r="Y40" s="407"/>
      <c r="Z40" s="408"/>
      <c r="AA40" s="405"/>
      <c r="AB40" s="946">
        <f t="shared" si="14"/>
        <v>0</v>
      </c>
      <c r="AC40" s="947" t="str">
        <f t="shared" si="9"/>
        <v xml:space="preserve"> </v>
      </c>
      <c r="AD40" s="947" t="str">
        <f t="shared" si="10"/>
        <v xml:space="preserve"> </v>
      </c>
      <c r="AE40" s="406"/>
      <c r="AF40" s="678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</row>
    <row r="41" spans="1:101" s="921" customFormat="1">
      <c r="A41" s="353"/>
      <c r="B41" s="388"/>
      <c r="C41" s="389"/>
      <c r="D41" s="390" t="str">
        <f>IFERROR(VLOOKUP(C41,'Seznamy_Obory vzdělání'!$Q$5:$R$179,2,0),"")</f>
        <v/>
      </c>
      <c r="E41" s="401"/>
      <c r="F41" s="500">
        <f t="shared" si="3"/>
        <v>0</v>
      </c>
      <c r="G41" s="402"/>
      <c r="H41" s="392">
        <f t="shared" si="4"/>
        <v>0</v>
      </c>
      <c r="I41" s="393"/>
      <c r="J41" s="394" t="str">
        <f t="shared" si="5"/>
        <v xml:space="preserve"> </v>
      </c>
      <c r="K41" s="403"/>
      <c r="L41" s="404"/>
      <c r="M41" s="405"/>
      <c r="N41" s="946">
        <f t="shared" si="12"/>
        <v>0</v>
      </c>
      <c r="O41" s="947" t="str">
        <f t="shared" si="11"/>
        <v xml:space="preserve"> </v>
      </c>
      <c r="P41" s="947" t="str">
        <f t="shared" si="6"/>
        <v xml:space="preserve"> </v>
      </c>
      <c r="Q41" s="406"/>
      <c r="R41" s="407"/>
      <c r="S41" s="408"/>
      <c r="T41" s="405"/>
      <c r="U41" s="946">
        <f t="shared" si="13"/>
        <v>0</v>
      </c>
      <c r="V41" s="947" t="str">
        <f t="shared" si="7"/>
        <v xml:space="preserve"> </v>
      </c>
      <c r="W41" s="947" t="str">
        <f t="shared" si="8"/>
        <v xml:space="preserve"> </v>
      </c>
      <c r="X41" s="406"/>
      <c r="Y41" s="407"/>
      <c r="Z41" s="408"/>
      <c r="AA41" s="405"/>
      <c r="AB41" s="946">
        <f t="shared" si="14"/>
        <v>0</v>
      </c>
      <c r="AC41" s="947" t="str">
        <f t="shared" si="9"/>
        <v xml:space="preserve"> </v>
      </c>
      <c r="AD41" s="947" t="str">
        <f t="shared" si="10"/>
        <v xml:space="preserve"> </v>
      </c>
      <c r="AE41" s="406"/>
      <c r="AF41" s="678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</row>
    <row r="42" spans="1:101" s="921" customFormat="1">
      <c r="A42" s="353"/>
      <c r="B42" s="388"/>
      <c r="C42" s="389"/>
      <c r="D42" s="390" t="str">
        <f>IFERROR(VLOOKUP(C42,'Seznamy_Obory vzdělání'!$Q$5:$R$179,2,0),"")</f>
        <v/>
      </c>
      <c r="E42" s="401"/>
      <c r="F42" s="500">
        <f t="shared" si="3"/>
        <v>0</v>
      </c>
      <c r="G42" s="402"/>
      <c r="H42" s="392">
        <f t="shared" si="4"/>
        <v>0</v>
      </c>
      <c r="I42" s="393"/>
      <c r="J42" s="394" t="str">
        <f t="shared" si="5"/>
        <v xml:space="preserve"> </v>
      </c>
      <c r="K42" s="403"/>
      <c r="L42" s="404"/>
      <c r="M42" s="405"/>
      <c r="N42" s="946">
        <f t="shared" si="12"/>
        <v>0</v>
      </c>
      <c r="O42" s="947" t="str">
        <f t="shared" si="11"/>
        <v xml:space="preserve"> </v>
      </c>
      <c r="P42" s="947" t="str">
        <f t="shared" si="6"/>
        <v xml:space="preserve"> </v>
      </c>
      <c r="Q42" s="406"/>
      <c r="R42" s="407"/>
      <c r="S42" s="408"/>
      <c r="T42" s="405"/>
      <c r="U42" s="946">
        <f t="shared" si="13"/>
        <v>0</v>
      </c>
      <c r="V42" s="947" t="str">
        <f t="shared" si="7"/>
        <v xml:space="preserve"> </v>
      </c>
      <c r="W42" s="947" t="str">
        <f t="shared" si="8"/>
        <v xml:space="preserve"> </v>
      </c>
      <c r="X42" s="406"/>
      <c r="Y42" s="407"/>
      <c r="Z42" s="408"/>
      <c r="AA42" s="405"/>
      <c r="AB42" s="946">
        <f t="shared" si="14"/>
        <v>0</v>
      </c>
      <c r="AC42" s="947" t="str">
        <f t="shared" si="9"/>
        <v xml:space="preserve"> </v>
      </c>
      <c r="AD42" s="947" t="str">
        <f t="shared" si="10"/>
        <v xml:space="preserve"> </v>
      </c>
      <c r="AE42" s="406"/>
      <c r="AF42" s="678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</row>
    <row r="43" spans="1:101" s="921" customFormat="1">
      <c r="A43" s="353"/>
      <c r="B43" s="388"/>
      <c r="C43" s="389"/>
      <c r="D43" s="390" t="str">
        <f>IFERROR(VLOOKUP(C43,'Seznamy_Obory vzdělání'!$Q$5:$R$179,2,0),"")</f>
        <v/>
      </c>
      <c r="E43" s="401"/>
      <c r="F43" s="500">
        <f t="shared" si="3"/>
        <v>0</v>
      </c>
      <c r="G43" s="402"/>
      <c r="H43" s="392">
        <f t="shared" si="4"/>
        <v>0</v>
      </c>
      <c r="I43" s="393"/>
      <c r="J43" s="394" t="str">
        <f t="shared" si="5"/>
        <v xml:space="preserve"> </v>
      </c>
      <c r="K43" s="403"/>
      <c r="L43" s="404"/>
      <c r="M43" s="405"/>
      <c r="N43" s="946">
        <f t="shared" si="12"/>
        <v>0</v>
      </c>
      <c r="O43" s="947" t="str">
        <f t="shared" si="11"/>
        <v xml:space="preserve"> </v>
      </c>
      <c r="P43" s="947" t="str">
        <f t="shared" si="6"/>
        <v xml:space="preserve"> </v>
      </c>
      <c r="Q43" s="406"/>
      <c r="R43" s="407"/>
      <c r="S43" s="408"/>
      <c r="T43" s="405"/>
      <c r="U43" s="946">
        <f t="shared" si="13"/>
        <v>0</v>
      </c>
      <c r="V43" s="947" t="str">
        <f t="shared" si="7"/>
        <v xml:space="preserve"> </v>
      </c>
      <c r="W43" s="947" t="str">
        <f t="shared" si="8"/>
        <v xml:space="preserve"> </v>
      </c>
      <c r="X43" s="406"/>
      <c r="Y43" s="407"/>
      <c r="Z43" s="408"/>
      <c r="AA43" s="405"/>
      <c r="AB43" s="946">
        <f t="shared" si="14"/>
        <v>0</v>
      </c>
      <c r="AC43" s="947" t="str">
        <f t="shared" si="9"/>
        <v xml:space="preserve"> </v>
      </c>
      <c r="AD43" s="947" t="str">
        <f t="shared" si="10"/>
        <v xml:space="preserve"> </v>
      </c>
      <c r="AE43" s="406"/>
      <c r="AF43" s="678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</row>
    <row r="44" spans="1:101" s="921" customFormat="1">
      <c r="A44" s="353"/>
      <c r="B44" s="388"/>
      <c r="C44" s="389"/>
      <c r="D44" s="390" t="str">
        <f>IFERROR(VLOOKUP(C44,'Seznamy_Obory vzdělání'!$Q$5:$R$179,2,0),"")</f>
        <v/>
      </c>
      <c r="E44" s="401"/>
      <c r="F44" s="500">
        <f t="shared" si="3"/>
        <v>0</v>
      </c>
      <c r="G44" s="402"/>
      <c r="H44" s="392">
        <f t="shared" si="4"/>
        <v>0</v>
      </c>
      <c r="I44" s="393"/>
      <c r="J44" s="394" t="str">
        <f t="shared" si="5"/>
        <v xml:space="preserve"> </v>
      </c>
      <c r="K44" s="403"/>
      <c r="L44" s="404"/>
      <c r="M44" s="405"/>
      <c r="N44" s="946">
        <f t="shared" si="12"/>
        <v>0</v>
      </c>
      <c r="O44" s="947" t="str">
        <f t="shared" si="11"/>
        <v xml:space="preserve"> </v>
      </c>
      <c r="P44" s="947" t="str">
        <f t="shared" si="6"/>
        <v xml:space="preserve"> </v>
      </c>
      <c r="Q44" s="406"/>
      <c r="R44" s="407"/>
      <c r="S44" s="408"/>
      <c r="T44" s="405"/>
      <c r="U44" s="946">
        <f t="shared" si="13"/>
        <v>0</v>
      </c>
      <c r="V44" s="947" t="str">
        <f t="shared" si="7"/>
        <v xml:space="preserve"> </v>
      </c>
      <c r="W44" s="947" t="str">
        <f t="shared" si="8"/>
        <v xml:space="preserve"> </v>
      </c>
      <c r="X44" s="406"/>
      <c r="Y44" s="407"/>
      <c r="Z44" s="408"/>
      <c r="AA44" s="405"/>
      <c r="AB44" s="946">
        <f t="shared" si="14"/>
        <v>0</v>
      </c>
      <c r="AC44" s="947" t="str">
        <f t="shared" si="9"/>
        <v xml:space="preserve"> </v>
      </c>
      <c r="AD44" s="947" t="str">
        <f t="shared" si="10"/>
        <v xml:space="preserve"> </v>
      </c>
      <c r="AE44" s="406"/>
      <c r="AF44" s="678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</row>
    <row r="45" spans="1:101" s="921" customFormat="1">
      <c r="A45" s="353"/>
      <c r="B45" s="388"/>
      <c r="C45" s="389"/>
      <c r="D45" s="390" t="str">
        <f>IFERROR(VLOOKUP(C45,'Seznamy_Obory vzdělání'!$Q$5:$R$179,2,0),"")</f>
        <v/>
      </c>
      <c r="E45" s="401"/>
      <c r="F45" s="500">
        <f t="shared" si="3"/>
        <v>0</v>
      </c>
      <c r="G45" s="402"/>
      <c r="H45" s="392">
        <f t="shared" si="4"/>
        <v>0</v>
      </c>
      <c r="I45" s="393"/>
      <c r="J45" s="394" t="str">
        <f t="shared" si="5"/>
        <v xml:space="preserve"> </v>
      </c>
      <c r="K45" s="403"/>
      <c r="L45" s="404"/>
      <c r="M45" s="405"/>
      <c r="N45" s="946">
        <f t="shared" si="12"/>
        <v>0</v>
      </c>
      <c r="O45" s="947" t="str">
        <f t="shared" si="11"/>
        <v xml:space="preserve"> </v>
      </c>
      <c r="P45" s="947" t="str">
        <f t="shared" si="6"/>
        <v xml:space="preserve"> </v>
      </c>
      <c r="Q45" s="406"/>
      <c r="R45" s="407"/>
      <c r="S45" s="408"/>
      <c r="T45" s="405"/>
      <c r="U45" s="946">
        <f t="shared" si="13"/>
        <v>0</v>
      </c>
      <c r="V45" s="947" t="str">
        <f t="shared" si="7"/>
        <v xml:space="preserve"> </v>
      </c>
      <c r="W45" s="947" t="str">
        <f t="shared" si="8"/>
        <v xml:space="preserve"> </v>
      </c>
      <c r="X45" s="406"/>
      <c r="Y45" s="407"/>
      <c r="Z45" s="408"/>
      <c r="AA45" s="405"/>
      <c r="AB45" s="946">
        <f t="shared" si="14"/>
        <v>0</v>
      </c>
      <c r="AC45" s="947" t="str">
        <f t="shared" si="9"/>
        <v xml:space="preserve"> </v>
      </c>
      <c r="AD45" s="947" t="str">
        <f t="shared" si="10"/>
        <v xml:space="preserve"> </v>
      </c>
      <c r="AE45" s="406"/>
      <c r="AF45" s="678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</row>
    <row r="46" spans="1:101" s="921" customFormat="1">
      <c r="A46" s="353"/>
      <c r="B46" s="388"/>
      <c r="C46" s="389"/>
      <c r="D46" s="390" t="str">
        <f>IFERROR(VLOOKUP(C46,'Seznamy_Obory vzdělání'!$Q$5:$R$179,2,0),"")</f>
        <v/>
      </c>
      <c r="E46" s="401"/>
      <c r="F46" s="500">
        <f t="shared" si="3"/>
        <v>0</v>
      </c>
      <c r="G46" s="402"/>
      <c r="H46" s="392">
        <f t="shared" si="4"/>
        <v>0</v>
      </c>
      <c r="I46" s="393"/>
      <c r="J46" s="394" t="str">
        <f t="shared" si="5"/>
        <v xml:space="preserve"> </v>
      </c>
      <c r="K46" s="403"/>
      <c r="L46" s="404"/>
      <c r="M46" s="405"/>
      <c r="N46" s="946">
        <f t="shared" si="12"/>
        <v>0</v>
      </c>
      <c r="O46" s="947" t="str">
        <f t="shared" si="11"/>
        <v xml:space="preserve"> </v>
      </c>
      <c r="P46" s="947" t="str">
        <f t="shared" si="6"/>
        <v xml:space="preserve"> </v>
      </c>
      <c r="Q46" s="406"/>
      <c r="R46" s="407"/>
      <c r="S46" s="408"/>
      <c r="T46" s="405"/>
      <c r="U46" s="946">
        <f t="shared" si="13"/>
        <v>0</v>
      </c>
      <c r="V46" s="947" t="str">
        <f t="shared" si="7"/>
        <v xml:space="preserve"> </v>
      </c>
      <c r="W46" s="947" t="str">
        <f t="shared" si="8"/>
        <v xml:space="preserve"> </v>
      </c>
      <c r="X46" s="406"/>
      <c r="Y46" s="407"/>
      <c r="Z46" s="408"/>
      <c r="AA46" s="405"/>
      <c r="AB46" s="946">
        <f t="shared" si="14"/>
        <v>0</v>
      </c>
      <c r="AC46" s="947" t="str">
        <f t="shared" si="9"/>
        <v xml:space="preserve"> </v>
      </c>
      <c r="AD46" s="947" t="str">
        <f t="shared" si="10"/>
        <v xml:space="preserve"> </v>
      </c>
      <c r="AE46" s="406"/>
      <c r="AF46" s="678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53"/>
      <c r="BF46" s="353"/>
      <c r="BG46" s="353"/>
      <c r="BH46" s="353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</row>
    <row r="47" spans="1:101" s="921" customFormat="1">
      <c r="A47" s="353"/>
      <c r="B47" s="388"/>
      <c r="C47" s="389"/>
      <c r="D47" s="390" t="str">
        <f>IFERROR(VLOOKUP(C47,'Seznamy_Obory vzdělání'!$Q$5:$R$179,2,0),"")</f>
        <v/>
      </c>
      <c r="E47" s="401"/>
      <c r="F47" s="500">
        <f t="shared" si="3"/>
        <v>0</v>
      </c>
      <c r="G47" s="402"/>
      <c r="H47" s="392">
        <f t="shared" si="4"/>
        <v>0</v>
      </c>
      <c r="I47" s="393"/>
      <c r="J47" s="394" t="str">
        <f t="shared" si="5"/>
        <v xml:space="preserve"> </v>
      </c>
      <c r="K47" s="403"/>
      <c r="L47" s="404"/>
      <c r="M47" s="405"/>
      <c r="N47" s="946">
        <f t="shared" si="12"/>
        <v>0</v>
      </c>
      <c r="O47" s="947" t="str">
        <f t="shared" si="11"/>
        <v xml:space="preserve"> </v>
      </c>
      <c r="P47" s="947" t="str">
        <f t="shared" si="6"/>
        <v xml:space="preserve"> </v>
      </c>
      <c r="Q47" s="406"/>
      <c r="R47" s="407"/>
      <c r="S47" s="408"/>
      <c r="T47" s="405"/>
      <c r="U47" s="946">
        <f t="shared" si="13"/>
        <v>0</v>
      </c>
      <c r="V47" s="947" t="str">
        <f t="shared" si="7"/>
        <v xml:space="preserve"> </v>
      </c>
      <c r="W47" s="947" t="str">
        <f t="shared" si="8"/>
        <v xml:space="preserve"> </v>
      </c>
      <c r="X47" s="406"/>
      <c r="Y47" s="407"/>
      <c r="Z47" s="408"/>
      <c r="AA47" s="405"/>
      <c r="AB47" s="946">
        <f t="shared" si="14"/>
        <v>0</v>
      </c>
      <c r="AC47" s="947" t="str">
        <f t="shared" si="9"/>
        <v xml:space="preserve"> </v>
      </c>
      <c r="AD47" s="947" t="str">
        <f t="shared" si="10"/>
        <v xml:space="preserve"> </v>
      </c>
      <c r="AE47" s="406"/>
      <c r="AF47" s="678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353"/>
      <c r="BK47" s="353"/>
      <c r="BL47" s="35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</row>
    <row r="48" spans="1:101" s="921" customFormat="1">
      <c r="A48" s="353"/>
      <c r="B48" s="388"/>
      <c r="C48" s="389"/>
      <c r="D48" s="390" t="str">
        <f>IFERROR(VLOOKUP(C48,'Seznamy_Obory vzdělání'!$Q$5:$R$179,2,0),"")</f>
        <v/>
      </c>
      <c r="E48" s="401"/>
      <c r="F48" s="500">
        <f t="shared" si="3"/>
        <v>0</v>
      </c>
      <c r="G48" s="402"/>
      <c r="H48" s="392">
        <f t="shared" si="4"/>
        <v>0</v>
      </c>
      <c r="I48" s="393"/>
      <c r="J48" s="394" t="str">
        <f t="shared" si="5"/>
        <v xml:space="preserve"> </v>
      </c>
      <c r="K48" s="403"/>
      <c r="L48" s="404"/>
      <c r="M48" s="405"/>
      <c r="N48" s="946">
        <f t="shared" si="12"/>
        <v>0</v>
      </c>
      <c r="O48" s="947" t="str">
        <f t="shared" si="11"/>
        <v xml:space="preserve"> </v>
      </c>
      <c r="P48" s="947" t="str">
        <f t="shared" si="6"/>
        <v xml:space="preserve"> </v>
      </c>
      <c r="Q48" s="406"/>
      <c r="R48" s="407"/>
      <c r="S48" s="408"/>
      <c r="T48" s="405"/>
      <c r="U48" s="946">
        <f t="shared" si="13"/>
        <v>0</v>
      </c>
      <c r="V48" s="947" t="str">
        <f t="shared" si="7"/>
        <v xml:space="preserve"> </v>
      </c>
      <c r="W48" s="947" t="str">
        <f t="shared" si="8"/>
        <v xml:space="preserve"> </v>
      </c>
      <c r="X48" s="406"/>
      <c r="Y48" s="407"/>
      <c r="Z48" s="408"/>
      <c r="AA48" s="405"/>
      <c r="AB48" s="946">
        <f t="shared" si="14"/>
        <v>0</v>
      </c>
      <c r="AC48" s="947" t="str">
        <f t="shared" si="9"/>
        <v xml:space="preserve"> </v>
      </c>
      <c r="AD48" s="947" t="str">
        <f t="shared" si="10"/>
        <v xml:space="preserve"> </v>
      </c>
      <c r="AE48" s="406"/>
      <c r="AF48" s="678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</row>
    <row r="49" spans="1:101" s="921" customFormat="1">
      <c r="A49" s="353"/>
      <c r="B49" s="388"/>
      <c r="C49" s="389"/>
      <c r="D49" s="390" t="str">
        <f>IFERROR(VLOOKUP(C49,'Seznamy_Obory vzdělání'!$Q$5:$R$179,2,0),"")</f>
        <v/>
      </c>
      <c r="E49" s="401"/>
      <c r="F49" s="500">
        <f t="shared" si="3"/>
        <v>0</v>
      </c>
      <c r="G49" s="402"/>
      <c r="H49" s="392">
        <f t="shared" si="4"/>
        <v>0</v>
      </c>
      <c r="I49" s="393"/>
      <c r="J49" s="394" t="str">
        <f t="shared" si="5"/>
        <v xml:space="preserve"> </v>
      </c>
      <c r="K49" s="403"/>
      <c r="L49" s="404"/>
      <c r="M49" s="405"/>
      <c r="N49" s="946">
        <f t="shared" si="12"/>
        <v>0</v>
      </c>
      <c r="O49" s="947" t="str">
        <f t="shared" si="11"/>
        <v xml:space="preserve"> </v>
      </c>
      <c r="P49" s="947" t="str">
        <f t="shared" si="6"/>
        <v xml:space="preserve"> </v>
      </c>
      <c r="Q49" s="406"/>
      <c r="R49" s="407"/>
      <c r="S49" s="408"/>
      <c r="T49" s="405"/>
      <c r="U49" s="946">
        <f t="shared" si="13"/>
        <v>0</v>
      </c>
      <c r="V49" s="947" t="str">
        <f t="shared" si="7"/>
        <v xml:space="preserve"> </v>
      </c>
      <c r="W49" s="947" t="str">
        <f t="shared" si="8"/>
        <v xml:space="preserve"> </v>
      </c>
      <c r="X49" s="406"/>
      <c r="Y49" s="407"/>
      <c r="Z49" s="408"/>
      <c r="AA49" s="405"/>
      <c r="AB49" s="946">
        <f t="shared" si="14"/>
        <v>0</v>
      </c>
      <c r="AC49" s="947" t="str">
        <f t="shared" si="9"/>
        <v xml:space="preserve"> </v>
      </c>
      <c r="AD49" s="947" t="str">
        <f t="shared" si="10"/>
        <v xml:space="preserve"> </v>
      </c>
      <c r="AE49" s="406"/>
      <c r="AF49" s="678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3"/>
      <c r="BK49" s="353"/>
      <c r="BL49" s="353"/>
      <c r="BM49" s="353"/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</row>
    <row r="50" spans="1:101" s="921" customFormat="1">
      <c r="A50" s="353"/>
      <c r="B50" s="388"/>
      <c r="C50" s="389"/>
      <c r="D50" s="390" t="str">
        <f>IFERROR(VLOOKUP(C50,'Seznamy_Obory vzdělání'!$Q$5:$R$179,2,0),"")</f>
        <v/>
      </c>
      <c r="E50" s="401"/>
      <c r="F50" s="500">
        <f t="shared" si="3"/>
        <v>0</v>
      </c>
      <c r="G50" s="402"/>
      <c r="H50" s="392">
        <f t="shared" si="4"/>
        <v>0</v>
      </c>
      <c r="I50" s="393"/>
      <c r="J50" s="394" t="str">
        <f t="shared" si="5"/>
        <v xml:space="preserve"> </v>
      </c>
      <c r="K50" s="403"/>
      <c r="L50" s="404"/>
      <c r="M50" s="405"/>
      <c r="N50" s="946">
        <f t="shared" si="12"/>
        <v>0</v>
      </c>
      <c r="O50" s="947" t="str">
        <f t="shared" si="11"/>
        <v xml:space="preserve"> </v>
      </c>
      <c r="P50" s="947" t="str">
        <f t="shared" si="6"/>
        <v xml:space="preserve"> </v>
      </c>
      <c r="Q50" s="406"/>
      <c r="R50" s="407"/>
      <c r="S50" s="408"/>
      <c r="T50" s="405"/>
      <c r="U50" s="946">
        <f t="shared" si="13"/>
        <v>0</v>
      </c>
      <c r="V50" s="947" t="str">
        <f t="shared" si="7"/>
        <v xml:space="preserve"> </v>
      </c>
      <c r="W50" s="947" t="str">
        <f t="shared" si="8"/>
        <v xml:space="preserve"> </v>
      </c>
      <c r="X50" s="406"/>
      <c r="Y50" s="407"/>
      <c r="Z50" s="408"/>
      <c r="AA50" s="405"/>
      <c r="AB50" s="946">
        <f t="shared" si="14"/>
        <v>0</v>
      </c>
      <c r="AC50" s="947" t="str">
        <f t="shared" si="9"/>
        <v xml:space="preserve"> </v>
      </c>
      <c r="AD50" s="947" t="str">
        <f t="shared" si="10"/>
        <v xml:space="preserve"> </v>
      </c>
      <c r="AE50" s="406"/>
      <c r="AF50" s="678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3"/>
      <c r="CA50" s="353"/>
      <c r="CB50" s="353"/>
      <c r="CC50" s="353"/>
      <c r="CD50" s="353"/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</row>
    <row r="51" spans="1:101" s="921" customFormat="1">
      <c r="A51" s="353"/>
      <c r="B51" s="388"/>
      <c r="C51" s="389"/>
      <c r="D51" s="390" t="str">
        <f>IFERROR(VLOOKUP(C51,'Seznamy_Obory vzdělání'!$Q$5:$R$179,2,0),"")</f>
        <v/>
      </c>
      <c r="E51" s="401"/>
      <c r="F51" s="500">
        <f t="shared" si="3"/>
        <v>0</v>
      </c>
      <c r="G51" s="402"/>
      <c r="H51" s="392">
        <f t="shared" si="4"/>
        <v>0</v>
      </c>
      <c r="I51" s="393"/>
      <c r="J51" s="394" t="str">
        <f t="shared" si="5"/>
        <v xml:space="preserve"> </v>
      </c>
      <c r="K51" s="403"/>
      <c r="L51" s="404"/>
      <c r="M51" s="405"/>
      <c r="N51" s="946">
        <f t="shared" si="12"/>
        <v>0</v>
      </c>
      <c r="O51" s="947" t="str">
        <f t="shared" si="11"/>
        <v xml:space="preserve"> </v>
      </c>
      <c r="P51" s="947" t="str">
        <f t="shared" si="6"/>
        <v xml:space="preserve"> </v>
      </c>
      <c r="Q51" s="406"/>
      <c r="R51" s="407"/>
      <c r="S51" s="408"/>
      <c r="T51" s="405"/>
      <c r="U51" s="946">
        <f t="shared" si="13"/>
        <v>0</v>
      </c>
      <c r="V51" s="947" t="str">
        <f t="shared" si="7"/>
        <v xml:space="preserve"> </v>
      </c>
      <c r="W51" s="947" t="str">
        <f t="shared" si="8"/>
        <v xml:space="preserve"> </v>
      </c>
      <c r="X51" s="406"/>
      <c r="Y51" s="407"/>
      <c r="Z51" s="408"/>
      <c r="AA51" s="405"/>
      <c r="AB51" s="946">
        <f t="shared" si="14"/>
        <v>0</v>
      </c>
      <c r="AC51" s="947" t="str">
        <f t="shared" si="9"/>
        <v xml:space="preserve"> </v>
      </c>
      <c r="AD51" s="947" t="str">
        <f t="shared" si="10"/>
        <v xml:space="preserve"> </v>
      </c>
      <c r="AE51" s="406"/>
      <c r="AF51" s="678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</row>
    <row r="52" spans="1:101" s="921" customFormat="1">
      <c r="A52" s="353"/>
      <c r="B52" s="388"/>
      <c r="C52" s="389"/>
      <c r="D52" s="390" t="str">
        <f>IFERROR(VLOOKUP(C52,'Seznamy_Obory vzdělání'!$Q$5:$R$179,2,0),"")</f>
        <v/>
      </c>
      <c r="E52" s="401"/>
      <c r="F52" s="500">
        <f t="shared" si="3"/>
        <v>0</v>
      </c>
      <c r="G52" s="402"/>
      <c r="H52" s="392">
        <f t="shared" si="4"/>
        <v>0</v>
      </c>
      <c r="I52" s="393"/>
      <c r="J52" s="394" t="str">
        <f t="shared" si="5"/>
        <v xml:space="preserve"> </v>
      </c>
      <c r="K52" s="403"/>
      <c r="L52" s="404"/>
      <c r="M52" s="405"/>
      <c r="N52" s="946">
        <f t="shared" si="12"/>
        <v>0</v>
      </c>
      <c r="O52" s="947" t="str">
        <f t="shared" si="11"/>
        <v xml:space="preserve"> </v>
      </c>
      <c r="P52" s="947" t="str">
        <f t="shared" si="6"/>
        <v xml:space="preserve"> </v>
      </c>
      <c r="Q52" s="406"/>
      <c r="R52" s="407"/>
      <c r="S52" s="408"/>
      <c r="T52" s="405"/>
      <c r="U52" s="946">
        <f t="shared" si="13"/>
        <v>0</v>
      </c>
      <c r="V52" s="947" t="str">
        <f t="shared" si="7"/>
        <v xml:space="preserve"> </v>
      </c>
      <c r="W52" s="947" t="str">
        <f t="shared" si="8"/>
        <v xml:space="preserve"> </v>
      </c>
      <c r="X52" s="406"/>
      <c r="Y52" s="407"/>
      <c r="Z52" s="408"/>
      <c r="AA52" s="405"/>
      <c r="AB52" s="946">
        <f t="shared" si="14"/>
        <v>0</v>
      </c>
      <c r="AC52" s="947" t="str">
        <f t="shared" si="9"/>
        <v xml:space="preserve"> </v>
      </c>
      <c r="AD52" s="947" t="str">
        <f t="shared" si="10"/>
        <v xml:space="preserve"> </v>
      </c>
      <c r="AE52" s="406"/>
      <c r="AF52" s="678"/>
      <c r="AG52" s="353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AR52" s="353"/>
      <c r="AS52" s="353"/>
      <c r="AT52" s="353"/>
      <c r="AU52" s="353"/>
      <c r="AV52" s="353"/>
      <c r="AW52" s="353"/>
      <c r="AX52" s="353"/>
      <c r="AY52" s="353"/>
      <c r="AZ52" s="353"/>
      <c r="BA52" s="353"/>
      <c r="BB52" s="353"/>
      <c r="BC52" s="353"/>
      <c r="BD52" s="353"/>
      <c r="BE52" s="353"/>
      <c r="BF52" s="353"/>
      <c r="BG52" s="353"/>
      <c r="BH52" s="353"/>
      <c r="BI52" s="353"/>
      <c r="BJ52" s="353"/>
      <c r="BK52" s="353"/>
      <c r="BL52" s="353"/>
      <c r="BM52" s="353"/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</row>
    <row r="53" spans="1:101" s="921" customFormat="1">
      <c r="A53" s="353"/>
      <c r="B53" s="388"/>
      <c r="C53" s="389"/>
      <c r="D53" s="390" t="str">
        <f>IFERROR(VLOOKUP(C53,'Seznamy_Obory vzdělání'!$Q$5:$R$179,2,0),"")</f>
        <v/>
      </c>
      <c r="E53" s="401"/>
      <c r="F53" s="500">
        <f t="shared" si="3"/>
        <v>0</v>
      </c>
      <c r="G53" s="402"/>
      <c r="H53" s="392">
        <f t="shared" si="4"/>
        <v>0</v>
      </c>
      <c r="I53" s="393"/>
      <c r="J53" s="394" t="str">
        <f t="shared" si="5"/>
        <v xml:space="preserve"> </v>
      </c>
      <c r="K53" s="403"/>
      <c r="L53" s="404"/>
      <c r="M53" s="405"/>
      <c r="N53" s="946">
        <f t="shared" si="12"/>
        <v>0</v>
      </c>
      <c r="O53" s="947" t="str">
        <f t="shared" si="11"/>
        <v xml:space="preserve"> </v>
      </c>
      <c r="P53" s="947" t="str">
        <f t="shared" si="6"/>
        <v xml:space="preserve"> </v>
      </c>
      <c r="Q53" s="406"/>
      <c r="R53" s="407"/>
      <c r="S53" s="408"/>
      <c r="T53" s="405"/>
      <c r="U53" s="946">
        <f t="shared" si="13"/>
        <v>0</v>
      </c>
      <c r="V53" s="947" t="str">
        <f t="shared" si="7"/>
        <v xml:space="preserve"> </v>
      </c>
      <c r="W53" s="947" t="str">
        <f t="shared" si="8"/>
        <v xml:space="preserve"> </v>
      </c>
      <c r="X53" s="406"/>
      <c r="Y53" s="407"/>
      <c r="Z53" s="408"/>
      <c r="AA53" s="405"/>
      <c r="AB53" s="946">
        <f t="shared" si="14"/>
        <v>0</v>
      </c>
      <c r="AC53" s="947" t="str">
        <f t="shared" si="9"/>
        <v xml:space="preserve"> </v>
      </c>
      <c r="AD53" s="947" t="str">
        <f t="shared" si="10"/>
        <v xml:space="preserve"> </v>
      </c>
      <c r="AE53" s="406"/>
      <c r="AF53" s="678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3"/>
      <c r="AS53" s="353"/>
      <c r="AT53" s="353"/>
      <c r="AU53" s="353"/>
      <c r="AV53" s="353"/>
      <c r="AW53" s="353"/>
      <c r="AX53" s="353"/>
      <c r="AY53" s="353"/>
      <c r="AZ53" s="353"/>
      <c r="BA53" s="353"/>
      <c r="BB53" s="353"/>
      <c r="BC53" s="353"/>
      <c r="BD53" s="353"/>
      <c r="BE53" s="353"/>
      <c r="BF53" s="353"/>
      <c r="BG53" s="353"/>
      <c r="BH53" s="353"/>
      <c r="BI53" s="353"/>
      <c r="BJ53" s="353"/>
      <c r="BK53" s="353"/>
      <c r="BL53" s="353"/>
      <c r="BM53" s="353"/>
      <c r="BN53" s="353"/>
      <c r="BO53" s="353"/>
      <c r="BP53" s="353"/>
      <c r="BQ53" s="353"/>
      <c r="BR53" s="353"/>
      <c r="BS53" s="353"/>
      <c r="BT53" s="353"/>
      <c r="BU53" s="353"/>
      <c r="BV53" s="353"/>
      <c r="BW53" s="353"/>
      <c r="BX53" s="353"/>
      <c r="BY53" s="353"/>
      <c r="BZ53" s="353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</row>
    <row r="54" spans="1:101" s="921" customFormat="1">
      <c r="A54" s="353"/>
      <c r="B54" s="388"/>
      <c r="C54" s="389"/>
      <c r="D54" s="390" t="str">
        <f>IFERROR(VLOOKUP(C54,'Seznamy_Obory vzdělání'!$Q$5:$R$179,2,0),"")</f>
        <v/>
      </c>
      <c r="E54" s="401"/>
      <c r="F54" s="500">
        <f t="shared" si="3"/>
        <v>0</v>
      </c>
      <c r="G54" s="402"/>
      <c r="H54" s="392">
        <f t="shared" si="4"/>
        <v>0</v>
      </c>
      <c r="I54" s="393"/>
      <c r="J54" s="394" t="str">
        <f t="shared" si="5"/>
        <v xml:space="preserve"> </v>
      </c>
      <c r="K54" s="403"/>
      <c r="L54" s="404"/>
      <c r="M54" s="405"/>
      <c r="N54" s="946">
        <f t="shared" si="12"/>
        <v>0</v>
      </c>
      <c r="O54" s="947" t="str">
        <f t="shared" si="11"/>
        <v xml:space="preserve"> </v>
      </c>
      <c r="P54" s="947" t="str">
        <f t="shared" si="6"/>
        <v xml:space="preserve"> </v>
      </c>
      <c r="Q54" s="406"/>
      <c r="R54" s="407"/>
      <c r="S54" s="408"/>
      <c r="T54" s="405"/>
      <c r="U54" s="946">
        <f t="shared" si="13"/>
        <v>0</v>
      </c>
      <c r="V54" s="947" t="str">
        <f t="shared" si="7"/>
        <v xml:space="preserve"> </v>
      </c>
      <c r="W54" s="947" t="str">
        <f t="shared" si="8"/>
        <v xml:space="preserve"> </v>
      </c>
      <c r="X54" s="406"/>
      <c r="Y54" s="407"/>
      <c r="Z54" s="408"/>
      <c r="AA54" s="405"/>
      <c r="AB54" s="946">
        <f t="shared" si="14"/>
        <v>0</v>
      </c>
      <c r="AC54" s="947" t="str">
        <f t="shared" si="9"/>
        <v xml:space="preserve"> </v>
      </c>
      <c r="AD54" s="947" t="str">
        <f t="shared" si="10"/>
        <v xml:space="preserve"> </v>
      </c>
      <c r="AE54" s="406"/>
      <c r="AF54" s="678"/>
      <c r="AG54" s="353"/>
      <c r="AH54" s="353"/>
      <c r="AI54" s="353"/>
      <c r="AJ54" s="353"/>
      <c r="AK54" s="353"/>
      <c r="AL54" s="353"/>
      <c r="AM54" s="353"/>
      <c r="AN54" s="353"/>
      <c r="AO54" s="353"/>
      <c r="AP54" s="353"/>
      <c r="AQ54" s="353"/>
      <c r="AR54" s="353"/>
      <c r="AS54" s="353"/>
      <c r="AT54" s="353"/>
      <c r="AU54" s="353"/>
      <c r="AV54" s="353"/>
      <c r="AW54" s="353"/>
      <c r="AX54" s="353"/>
      <c r="AY54" s="353"/>
      <c r="AZ54" s="353"/>
      <c r="BA54" s="353"/>
      <c r="BB54" s="353"/>
      <c r="BC54" s="353"/>
      <c r="BD54" s="353"/>
      <c r="BE54" s="353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</row>
    <row r="55" spans="1:101" s="921" customFormat="1">
      <c r="A55" s="353"/>
      <c r="B55" s="388"/>
      <c r="C55" s="389"/>
      <c r="D55" s="390" t="str">
        <f>IFERROR(VLOOKUP(C55,'Seznamy_Obory vzdělání'!$Q$5:$R$179,2,0),"")</f>
        <v/>
      </c>
      <c r="E55" s="401"/>
      <c r="F55" s="500">
        <f t="shared" si="3"/>
        <v>0</v>
      </c>
      <c r="G55" s="402"/>
      <c r="H55" s="392">
        <f t="shared" si="4"/>
        <v>0</v>
      </c>
      <c r="I55" s="393"/>
      <c r="J55" s="394" t="str">
        <f t="shared" si="5"/>
        <v xml:space="preserve"> </v>
      </c>
      <c r="K55" s="403"/>
      <c r="L55" s="404"/>
      <c r="M55" s="405"/>
      <c r="N55" s="946">
        <f t="shared" si="12"/>
        <v>0</v>
      </c>
      <c r="O55" s="947" t="str">
        <f t="shared" si="11"/>
        <v xml:space="preserve"> </v>
      </c>
      <c r="P55" s="947" t="str">
        <f t="shared" si="6"/>
        <v xml:space="preserve"> </v>
      </c>
      <c r="Q55" s="406"/>
      <c r="R55" s="407"/>
      <c r="S55" s="408"/>
      <c r="T55" s="405"/>
      <c r="U55" s="946">
        <f t="shared" si="13"/>
        <v>0</v>
      </c>
      <c r="V55" s="947" t="str">
        <f t="shared" si="7"/>
        <v xml:space="preserve"> </v>
      </c>
      <c r="W55" s="947" t="str">
        <f t="shared" si="8"/>
        <v xml:space="preserve"> </v>
      </c>
      <c r="X55" s="406"/>
      <c r="Y55" s="407"/>
      <c r="Z55" s="408"/>
      <c r="AA55" s="405"/>
      <c r="AB55" s="946">
        <f t="shared" si="14"/>
        <v>0</v>
      </c>
      <c r="AC55" s="947" t="str">
        <f t="shared" si="9"/>
        <v xml:space="preserve"> </v>
      </c>
      <c r="AD55" s="947" t="str">
        <f t="shared" si="10"/>
        <v xml:space="preserve"> </v>
      </c>
      <c r="AE55" s="406"/>
      <c r="AF55" s="678"/>
      <c r="AG55" s="353"/>
      <c r="AH55" s="353"/>
      <c r="AI55" s="353"/>
      <c r="AJ55" s="353"/>
      <c r="AK55" s="353"/>
      <c r="AL55" s="353"/>
      <c r="AM55" s="353"/>
      <c r="AN55" s="353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353"/>
      <c r="BC55" s="353"/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</row>
    <row r="56" spans="1:101" s="921" customFormat="1">
      <c r="A56" s="353"/>
      <c r="B56" s="388"/>
      <c r="C56" s="389"/>
      <c r="D56" s="390" t="str">
        <f>IFERROR(VLOOKUP(C56,'Seznamy_Obory vzdělání'!$Q$5:$R$179,2,0),"")</f>
        <v/>
      </c>
      <c r="E56" s="401"/>
      <c r="F56" s="500">
        <f t="shared" si="3"/>
        <v>0</v>
      </c>
      <c r="G56" s="402"/>
      <c r="H56" s="392">
        <f t="shared" si="4"/>
        <v>0</v>
      </c>
      <c r="I56" s="393"/>
      <c r="J56" s="394" t="str">
        <f t="shared" si="5"/>
        <v xml:space="preserve"> </v>
      </c>
      <c r="K56" s="403"/>
      <c r="L56" s="404"/>
      <c r="M56" s="405"/>
      <c r="N56" s="946">
        <f t="shared" si="12"/>
        <v>0</v>
      </c>
      <c r="O56" s="947" t="str">
        <f t="shared" si="11"/>
        <v xml:space="preserve"> </v>
      </c>
      <c r="P56" s="947" t="str">
        <f t="shared" si="6"/>
        <v xml:space="preserve"> </v>
      </c>
      <c r="Q56" s="406"/>
      <c r="R56" s="407"/>
      <c r="S56" s="408"/>
      <c r="T56" s="405"/>
      <c r="U56" s="946">
        <f t="shared" si="13"/>
        <v>0</v>
      </c>
      <c r="V56" s="947" t="str">
        <f t="shared" si="7"/>
        <v xml:space="preserve"> </v>
      </c>
      <c r="W56" s="947" t="str">
        <f t="shared" si="8"/>
        <v xml:space="preserve"> </v>
      </c>
      <c r="X56" s="406"/>
      <c r="Y56" s="407"/>
      <c r="Z56" s="408"/>
      <c r="AA56" s="405"/>
      <c r="AB56" s="946">
        <f t="shared" si="14"/>
        <v>0</v>
      </c>
      <c r="AC56" s="947" t="str">
        <f t="shared" si="9"/>
        <v xml:space="preserve"> </v>
      </c>
      <c r="AD56" s="947" t="str">
        <f t="shared" si="10"/>
        <v xml:space="preserve"> </v>
      </c>
      <c r="AE56" s="406"/>
      <c r="AF56" s="678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3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</row>
    <row r="57" spans="1:101" s="921" customFormat="1">
      <c r="A57" s="353"/>
      <c r="B57" s="388"/>
      <c r="C57" s="389"/>
      <c r="D57" s="390" t="str">
        <f>IFERROR(VLOOKUP(C57,'Seznamy_Obory vzdělání'!$Q$5:$R$179,2,0),"")</f>
        <v/>
      </c>
      <c r="E57" s="401"/>
      <c r="F57" s="500">
        <f t="shared" si="3"/>
        <v>0</v>
      </c>
      <c r="G57" s="402"/>
      <c r="H57" s="392">
        <f t="shared" si="4"/>
        <v>0</v>
      </c>
      <c r="I57" s="393"/>
      <c r="J57" s="394" t="str">
        <f t="shared" si="5"/>
        <v xml:space="preserve"> </v>
      </c>
      <c r="K57" s="403"/>
      <c r="L57" s="404"/>
      <c r="M57" s="405"/>
      <c r="N57" s="946">
        <f t="shared" si="12"/>
        <v>0</v>
      </c>
      <c r="O57" s="947" t="str">
        <f t="shared" si="11"/>
        <v xml:space="preserve"> </v>
      </c>
      <c r="P57" s="947" t="str">
        <f t="shared" si="6"/>
        <v xml:space="preserve"> </v>
      </c>
      <c r="Q57" s="406"/>
      <c r="R57" s="407"/>
      <c r="S57" s="408"/>
      <c r="T57" s="405"/>
      <c r="U57" s="946">
        <f t="shared" si="13"/>
        <v>0</v>
      </c>
      <c r="V57" s="947" t="str">
        <f t="shared" si="7"/>
        <v xml:space="preserve"> </v>
      </c>
      <c r="W57" s="947" t="str">
        <f t="shared" si="8"/>
        <v xml:space="preserve"> </v>
      </c>
      <c r="X57" s="406"/>
      <c r="Y57" s="407"/>
      <c r="Z57" s="408"/>
      <c r="AA57" s="405"/>
      <c r="AB57" s="946">
        <f t="shared" si="14"/>
        <v>0</v>
      </c>
      <c r="AC57" s="947" t="str">
        <f t="shared" si="9"/>
        <v xml:space="preserve"> </v>
      </c>
      <c r="AD57" s="947" t="str">
        <f t="shared" si="10"/>
        <v xml:space="preserve"> </v>
      </c>
      <c r="AE57" s="406"/>
      <c r="AF57" s="678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353"/>
      <c r="BC57" s="353"/>
      <c r="BD57" s="353"/>
      <c r="BE57" s="353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</row>
    <row r="58" spans="1:101" s="921" customFormat="1">
      <c r="A58" s="353"/>
      <c r="B58" s="388"/>
      <c r="C58" s="389"/>
      <c r="D58" s="390" t="str">
        <f>IFERROR(VLOOKUP(C58,'Seznamy_Obory vzdělání'!$Q$5:$R$179,2,0),"")</f>
        <v/>
      </c>
      <c r="E58" s="401"/>
      <c r="F58" s="500">
        <f t="shared" si="3"/>
        <v>0</v>
      </c>
      <c r="G58" s="402"/>
      <c r="H58" s="392">
        <f t="shared" si="4"/>
        <v>0</v>
      </c>
      <c r="I58" s="393"/>
      <c r="J58" s="394" t="str">
        <f t="shared" si="5"/>
        <v xml:space="preserve"> </v>
      </c>
      <c r="K58" s="403"/>
      <c r="L58" s="404"/>
      <c r="M58" s="405"/>
      <c r="N58" s="946">
        <f t="shared" si="12"/>
        <v>0</v>
      </c>
      <c r="O58" s="947" t="str">
        <f t="shared" si="11"/>
        <v xml:space="preserve"> </v>
      </c>
      <c r="P58" s="947" t="str">
        <f t="shared" si="6"/>
        <v xml:space="preserve"> </v>
      </c>
      <c r="Q58" s="406"/>
      <c r="R58" s="407"/>
      <c r="S58" s="408"/>
      <c r="T58" s="405"/>
      <c r="U58" s="946">
        <f t="shared" si="13"/>
        <v>0</v>
      </c>
      <c r="V58" s="947" t="str">
        <f t="shared" si="7"/>
        <v xml:space="preserve"> </v>
      </c>
      <c r="W58" s="947" t="str">
        <f t="shared" si="8"/>
        <v xml:space="preserve"> </v>
      </c>
      <c r="X58" s="406"/>
      <c r="Y58" s="407"/>
      <c r="Z58" s="408"/>
      <c r="AA58" s="405"/>
      <c r="AB58" s="946">
        <f t="shared" si="14"/>
        <v>0</v>
      </c>
      <c r="AC58" s="947" t="str">
        <f t="shared" si="9"/>
        <v xml:space="preserve"> </v>
      </c>
      <c r="AD58" s="947" t="str">
        <f t="shared" si="10"/>
        <v xml:space="preserve"> </v>
      </c>
      <c r="AE58" s="406"/>
      <c r="AF58" s="678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</row>
    <row r="59" spans="1:101" s="921" customFormat="1">
      <c r="A59" s="353"/>
      <c r="B59" s="388"/>
      <c r="C59" s="389"/>
      <c r="D59" s="390" t="str">
        <f>IFERROR(VLOOKUP(C59,'Seznamy_Obory vzdělání'!$Q$5:$R$179,2,0),"")</f>
        <v/>
      </c>
      <c r="E59" s="401"/>
      <c r="F59" s="500">
        <f t="shared" si="3"/>
        <v>0</v>
      </c>
      <c r="G59" s="402"/>
      <c r="H59" s="392">
        <f t="shared" si="4"/>
        <v>0</v>
      </c>
      <c r="I59" s="393"/>
      <c r="J59" s="394" t="str">
        <f t="shared" si="5"/>
        <v xml:space="preserve"> </v>
      </c>
      <c r="K59" s="403"/>
      <c r="L59" s="404"/>
      <c r="M59" s="405"/>
      <c r="N59" s="946">
        <f t="shared" si="12"/>
        <v>0</v>
      </c>
      <c r="O59" s="947" t="str">
        <f t="shared" si="11"/>
        <v xml:space="preserve"> </v>
      </c>
      <c r="P59" s="947" t="str">
        <f t="shared" si="6"/>
        <v xml:space="preserve"> </v>
      </c>
      <c r="Q59" s="406"/>
      <c r="R59" s="407"/>
      <c r="S59" s="408"/>
      <c r="T59" s="405"/>
      <c r="U59" s="946">
        <f t="shared" si="13"/>
        <v>0</v>
      </c>
      <c r="V59" s="947" t="str">
        <f t="shared" si="7"/>
        <v xml:space="preserve"> </v>
      </c>
      <c r="W59" s="947" t="str">
        <f t="shared" si="8"/>
        <v xml:space="preserve"> </v>
      </c>
      <c r="X59" s="406"/>
      <c r="Y59" s="407"/>
      <c r="Z59" s="408"/>
      <c r="AA59" s="405"/>
      <c r="AB59" s="946">
        <f t="shared" si="14"/>
        <v>0</v>
      </c>
      <c r="AC59" s="947" t="str">
        <f t="shared" si="9"/>
        <v xml:space="preserve"> </v>
      </c>
      <c r="AD59" s="947" t="str">
        <f t="shared" si="10"/>
        <v xml:space="preserve"> </v>
      </c>
      <c r="AE59" s="406"/>
      <c r="AF59" s="678"/>
      <c r="AG59" s="3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353"/>
      <c r="AU59" s="353"/>
      <c r="AV59" s="353"/>
      <c r="AW59" s="353"/>
      <c r="AX59" s="353"/>
      <c r="AY59" s="353"/>
      <c r="AZ59" s="353"/>
      <c r="BA59" s="353"/>
      <c r="BB59" s="353"/>
      <c r="BC59" s="353"/>
      <c r="BD59" s="353"/>
      <c r="BE59" s="353"/>
      <c r="BF59" s="353"/>
      <c r="BG59" s="353"/>
      <c r="BH59" s="353"/>
      <c r="BI59" s="353"/>
      <c r="BJ59" s="353"/>
      <c r="BK59" s="353"/>
      <c r="BL59" s="353"/>
      <c r="BM59" s="353"/>
      <c r="BN59" s="353"/>
      <c r="BO59" s="353"/>
      <c r="BP59" s="353"/>
      <c r="BQ59" s="353"/>
      <c r="BR59" s="353"/>
      <c r="BS59" s="353"/>
      <c r="BT59" s="353"/>
      <c r="BU59" s="353"/>
      <c r="BV59" s="353"/>
      <c r="BW59" s="353"/>
      <c r="BX59" s="353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</row>
    <row r="60" spans="1:101" s="921" customFormat="1" ht="15" thickBot="1">
      <c r="A60" s="353"/>
      <c r="B60" s="409"/>
      <c r="C60" s="410"/>
      <c r="D60" s="411" t="str">
        <f>IFERROR(VLOOKUP(C60,'Seznamy_Obory vzdělání'!$Q$5:$R$179,2,0),"")</f>
        <v/>
      </c>
      <c r="E60" s="412"/>
      <c r="F60" s="501">
        <f t="shared" si="3"/>
        <v>0</v>
      </c>
      <c r="G60" s="414"/>
      <c r="H60" s="413">
        <f t="shared" si="4"/>
        <v>0</v>
      </c>
      <c r="I60" s="415"/>
      <c r="J60" s="416" t="str">
        <f t="shared" si="5"/>
        <v xml:space="preserve"> </v>
      </c>
      <c r="K60" s="417"/>
      <c r="L60" s="418"/>
      <c r="M60" s="419"/>
      <c r="N60" s="949">
        <f t="shared" si="12"/>
        <v>0</v>
      </c>
      <c r="O60" s="950" t="str">
        <f t="shared" si="11"/>
        <v xml:space="preserve"> </v>
      </c>
      <c r="P60" s="950" t="str">
        <f t="shared" si="6"/>
        <v xml:space="preserve"> </v>
      </c>
      <c r="Q60" s="420"/>
      <c r="R60" s="421"/>
      <c r="S60" s="422"/>
      <c r="T60" s="419"/>
      <c r="U60" s="949">
        <f t="shared" si="13"/>
        <v>0</v>
      </c>
      <c r="V60" s="950" t="str">
        <f t="shared" si="7"/>
        <v xml:space="preserve"> </v>
      </c>
      <c r="W60" s="950" t="str">
        <f t="shared" si="8"/>
        <v xml:space="preserve"> </v>
      </c>
      <c r="X60" s="420"/>
      <c r="Y60" s="421"/>
      <c r="Z60" s="422"/>
      <c r="AA60" s="419"/>
      <c r="AB60" s="949">
        <f t="shared" si="14"/>
        <v>0</v>
      </c>
      <c r="AC60" s="950" t="str">
        <f t="shared" si="9"/>
        <v xml:space="preserve"> </v>
      </c>
      <c r="AD60" s="950" t="str">
        <f t="shared" si="10"/>
        <v xml:space="preserve"> </v>
      </c>
      <c r="AE60" s="420"/>
      <c r="AF60" s="679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3"/>
      <c r="AZ60" s="353"/>
      <c r="BA60" s="353"/>
      <c r="BB60" s="353"/>
      <c r="BC60" s="353"/>
      <c r="BD60" s="353"/>
      <c r="BE60" s="353"/>
      <c r="BF60" s="353"/>
      <c r="BG60" s="353"/>
      <c r="BH60" s="353"/>
      <c r="BI60" s="353"/>
      <c r="BJ60" s="353"/>
      <c r="BK60" s="353"/>
      <c r="BL60" s="353"/>
      <c r="BM60" s="353"/>
      <c r="BN60" s="353"/>
      <c r="BO60" s="353"/>
      <c r="BP60" s="353"/>
      <c r="BQ60" s="353"/>
      <c r="BR60" s="353"/>
      <c r="BS60" s="353"/>
      <c r="BT60" s="353"/>
      <c r="BU60" s="353"/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</row>
    <row r="61" spans="1:101" ht="15">
      <c r="B61" s="369"/>
    </row>
    <row r="62" spans="1:101">
      <c r="B62" s="951" t="s">
        <v>110</v>
      </c>
      <c r="C62" s="921"/>
      <c r="D62" s="921"/>
      <c r="E62" s="921"/>
      <c r="F62" s="921"/>
      <c r="G62" s="921"/>
      <c r="H62" s="921"/>
      <c r="I62" s="921"/>
      <c r="J62" s="921"/>
      <c r="K62" s="921"/>
    </row>
    <row r="63" spans="1:101">
      <c r="B63" s="952"/>
      <c r="C63" s="921"/>
      <c r="D63" s="921"/>
      <c r="E63" s="921"/>
    </row>
    <row r="64" spans="1:101">
      <c r="A64" s="921"/>
      <c r="C64" s="921"/>
      <c r="D64" s="921"/>
      <c r="E64" s="921"/>
      <c r="Q64" s="929"/>
    </row>
    <row r="65" spans="1:17">
      <c r="B65" s="953"/>
      <c r="Q65" s="929"/>
    </row>
    <row r="66" spans="1:17">
      <c r="B66" s="953"/>
    </row>
    <row r="67" spans="1:17" ht="15">
      <c r="A67" s="954"/>
      <c r="B67" s="955"/>
    </row>
    <row r="68" spans="1:17" ht="15">
      <c r="B68" s="369"/>
    </row>
    <row r="69" spans="1:17" ht="15">
      <c r="B69" s="369"/>
    </row>
    <row r="70" spans="1:17">
      <c r="B70" s="929"/>
    </row>
  </sheetData>
  <protectedRanges>
    <protectedRange sqref="D1 B2:B3 C3" name="Oblast3"/>
    <protectedRange sqref="B1" name="RED IZO"/>
    <protectedRange sqref="D7" name="školní rok_2_1"/>
  </protectedRanges>
  <mergeCells count="13">
    <mergeCell ref="I8:I9"/>
    <mergeCell ref="J8:J9"/>
    <mergeCell ref="K8:Q8"/>
    <mergeCell ref="R8:X8"/>
    <mergeCell ref="Y8:AE8"/>
    <mergeCell ref="F8:F9"/>
    <mergeCell ref="G8:G9"/>
    <mergeCell ref="H8:H9"/>
    <mergeCell ref="B10:D10"/>
    <mergeCell ref="B8:B9"/>
    <mergeCell ref="C8:C9"/>
    <mergeCell ref="D8:D9"/>
    <mergeCell ref="E8:E9"/>
  </mergeCells>
  <conditionalFormatting sqref="J10:J60">
    <cfRule type="cellIs" dxfId="63" priority="11" operator="greaterThan">
      <formula>100</formula>
    </cfRule>
  </conditionalFormatting>
  <conditionalFormatting sqref="O10:P60">
    <cfRule type="cellIs" dxfId="62" priority="9" operator="greaterThan">
      <formula>100</formula>
    </cfRule>
    <cfRule type="cellIs" dxfId="61" priority="10" operator="greaterThan">
      <formula>100</formula>
    </cfRule>
  </conditionalFormatting>
  <conditionalFormatting sqref="V10:W60">
    <cfRule type="cellIs" dxfId="60" priority="8" operator="greaterThan">
      <formula>100</formula>
    </cfRule>
  </conditionalFormatting>
  <conditionalFormatting sqref="L11:L60">
    <cfRule type="cellIs" dxfId="59" priority="7" operator="greaterThan">
      <formula>$K11</formula>
    </cfRule>
  </conditionalFormatting>
  <conditionalFormatting sqref="S11:S60">
    <cfRule type="cellIs" dxfId="58" priority="6" operator="greaterThan">
      <formula>$R11</formula>
    </cfRule>
  </conditionalFormatting>
  <conditionalFormatting sqref="Z11:Z60">
    <cfRule type="cellIs" dxfId="57" priority="5" operator="greaterThan">
      <formula>$Y11</formula>
    </cfRule>
  </conditionalFormatting>
  <conditionalFormatting sqref="Q10:Q60">
    <cfRule type="cellIs" dxfId="56" priority="3" operator="greaterThan">
      <formula>100</formula>
    </cfRule>
  </conditionalFormatting>
  <conditionalFormatting sqref="AE10:AE60">
    <cfRule type="cellIs" dxfId="55" priority="2" operator="greaterThan">
      <formula>100</formula>
    </cfRule>
  </conditionalFormatting>
  <conditionalFormatting sqref="X10:X60">
    <cfRule type="cellIs" dxfId="54" priority="1" operator="greaterThan">
      <formula>100</formula>
    </cfRule>
  </conditionalFormatting>
  <dataValidations xWindow="1653" yWindow="601" count="47">
    <dataValidation type="textLength" operator="equal" allowBlank="1" showInputMessage="1" showErrorMessage="1" errorTitle="NIC nevpisovat!" error="Buňky obsahují vzorec, díky kterému se následně &quot;skupiny školooborů&quot; automaticky doplní." promptTitle="Nevyplňujte" prompt="Buňka se vyplní automaticky po vyplnění sloupce Obor vzdělání!" sqref="D11:D60">
      <formula1>0</formula1>
    </dataValidation>
    <dataValidation type="decimal" showInputMessage="1" showErrorMessage="1" errorTitle="Zadejte číslo v procentech." error="Zadaná hodnota musí být číslo menší nebo rovno 100 %." promptTitle="Vyplňte číselnou hodnotu" prompt="Procento konajících MZ včetně desetinného místa." sqref="G11:G60">
      <formula1>0</formula1>
      <formula2>100</formula2>
    </dataValidation>
    <dataValidation type="decimal" operator="greaterThanOrEqual" allowBlank="1" showInputMessage="1" showErrorMessage="1" errorTitle="NIC nevpisujte!" error="Řádek obsahuje vzorce." promptTitle="Vyplňte číselnou hodnotu" prompt="Z podkladů CERMATu vyplňte průměrný procentní skór za zkoušku z AJ za školu celkem. Hodnota v %. Vyplňte údaj včetně desetinného místa." sqref="AE10">
      <formula1>0</formula1>
    </dataValidation>
    <dataValidation operator="equal" allowBlank="1" showInputMessage="1" showErrorMessage="1" errorTitle="NIC nevpisujte!" error="Řádek obsahuje vzorce." promptTitle="Nevyplňujte" prompt="Jedná se o sumarizační buňku, která obsahuje vzorec!" sqref="Y10:Z10 R10:S10"/>
    <dataValidation type="textLength" operator="equal" allowBlank="1" showInputMessage="1" showErrorMessage="1" errorTitle="Nic nevpisovat!" promptTitle="Nic nevpisovat:" prompt="Buňky se vyplňují automaticky." sqref="A2:E2 A1:D1 A3:B3 A4 B4:B5">
      <formula1>0</formula1>
    </dataValidation>
    <dataValidation allowBlank="1" showInputMessage="1" showErrorMessage="1" promptTitle="Nevyplňujte" prompt="Buňky se doplní automaticky po vyplnění sloupce Obor vzdělání." sqref="D8:D9"/>
    <dataValidation allowBlank="1" showInputMessage="1" showErrorMessage="1" promptTitle="Nevyplňujte" prompt="V buňkách je nastaven vzorec, buňky se automaticky vyplní. " sqref="F8:F9 H11:H60 J11:J60 O11:P60 U11:W60"/>
    <dataValidation type="textLength" operator="equal" allowBlank="1" showInputMessage="1" showErrorMessage="1" errorTitle="NIC nevpisujte!" error="Řádek obsahuje vzorce." promptTitle="Nevyplňujte" prompt="Jedná se o sumarizační buňku, která obsahuje vzorec!" sqref="AB10:AD10">
      <formula1>0</formula1>
    </dataValidation>
    <dataValidation allowBlank="1" showInputMessage="1" showErrorMessage="1" promptTitle="Nevplňujte" prompt="V buňkách je nastaven vzorec, buňky se automaticky vyplní. " sqref="H8:H9 AB11:AD60"/>
    <dataValidation allowBlank="1" showInputMessage="1" showErrorMessage="1" promptTitle="Nevyplňujte!" prompt="Pokud jste číslenou hodnotu zadali ručně, případně jste vzorec neúmyslně smazali, přetáhněte vzorec z jiné buňky v tomto sloupci zpět. Zkontrolujte, zdali buňka obsahuje vzorec." sqref="N11:N60"/>
    <dataValidation allowBlank="1" showInputMessage="1" showErrorMessage="1" promptTitle="Hrubá úspěšnost" prompt="V podkladech z CERMATu položka USPĚLI._x000a_Vyjadřuje poměr počtu ÚSPĚŠNÝCH ku počtu PŘIHLÁŠENÝCH ve společné části MZ." sqref="I8:I9"/>
    <dataValidation type="decimal" operator="greaterThanOrEqual" allowBlank="1" showInputMessage="1" showErrorMessage="1" errorTitle="NIC nevpisujte!" error="Řádek obsahuje vzorce." promptTitle="Vyplňte číselnou hodnotu" prompt="Z podkladů CERMATu vyplňte položku USPĚLI (tzv. hrubou úspěšnost) včetně desetinného místa. Hodnota vyjadřuje %, kteří uspěli." sqref="I11 I26:I60 I12:I25">
      <formula1>0</formula1>
    </dataValidation>
    <dataValidation operator="greaterThanOrEqual" allowBlank="1" showInputMessage="1" showErrorMessage="1" promptTitle="Čistá úspěšnost" prompt="vyjadřuje poměr počtu ÚSPĚŠNÝCH ku počtu KONAJÍCÍCH ze společné části MZ." sqref="J8:J9"/>
    <dataValidation type="whole" operator="greaterThanOrEqual" allowBlank="1" showInputMessage="1" showErrorMessage="1" errorTitle="Zadejte číslo." error="Zadaná hodnota musí být číslo." promptTitle="Počet přihlášených" prompt="vyplňte počet PŘIHLÁŠENÝCH ke společné části MZ v ČJ." sqref="K24:K60 K11:K23">
      <formula1>0</formula1>
    </dataValidation>
    <dataValidation type="whole" operator="greaterThanOrEqual" allowBlank="1" showInputMessage="1" showErrorMessage="1" errorTitle="Zadejte číslo." error="Zadaná hodnota musí být číslo." promptTitle="Počet konajících" prompt="vyplňte počet KONAJÍCÍCH ke společné části MZ v ČJ." sqref="L11:L13 L26:L60 L14:L25">
      <formula1>0</formula1>
    </dataValidation>
    <dataValidation type="decimal" operator="greaterThanOrEqual" allowBlank="1" showInputMessage="1" showErrorMessage="1" errorTitle="NIC nevpisujte!" error="Řádek obsahuje vzorce." promptTitle="Vyplňte číslenou hodnotu" prompt="Z podkladů Cermatu vyplňte Hrubou neúspěšnost za zkoušku v ČJ a L za školu celkem. Hodnota vyjadřuje %, kteří neuspěli._x000a_Vyplňte údaj včetně desetinného místa." sqref="M10">
      <formula1>0</formula1>
    </dataValidation>
    <dataValidation allowBlank="1" showInputMessage="1" showErrorMessage="1" promptTitle="Hrubá neúspěšnost" prompt="Z podkladů CERMATu zkouška z ČJ. Vyjadřuje počet těch, kteří zkoušku NEKONALI nebo ji NEVYKONALI ÚSPĚŠNĚ ku počtu PŘIHLÁŠEK._x000a_Hodnota je v %. Vyplňte údaj včetně desetinného místa." sqref="M9"/>
    <dataValidation allowBlank="1" showInputMessage="1" showErrorMessage="1" promptTitle="Nevyplňujte" prompt="Buňky obsahují vzorce a automaticky se vyplní po vyplnění předchozích sloupců. " sqref="N9:P9 AB9 U9:W9"/>
    <dataValidation allowBlank="1" showInputMessage="1" showErrorMessage="1" promptTitle="Průměrný procentní skór" prompt="vyplňte z podkladů CERMATu Jedná se o údaj za zkoušku z ČJ a L._x000a_Hodnota v %. Vyplňte údaj včetně desetinného místa." sqref="Q9"/>
    <dataValidation allowBlank="1" showInputMessage="1" showErrorMessage="1" promptTitle="Hrubá neúspěšnost" prompt="Z podkladů CERMATu. Vyjadřuje počet těch, kteří zkoušku NEKONALI nebo ji NEVYKONALI ÚSPĚŠNĚ KU počtu PŘIHLÁŠEK._x000a_Hodnota je v %. Vyplňte údaj včetně desetinného místa." sqref="T9"/>
    <dataValidation type="decimal" operator="greaterThanOrEqual" allowBlank="1" showInputMessage="1" showErrorMessage="1" errorTitle="NIC nevpisujte!" error="Řádek obsahuje vzorce." promptTitle="Vyplňte číslenou hodnotu" prompt="Z podkladů Cermatu vyplňte Hrubou neúspěšnost v Mat. za školu celkem. Hodnota vyjadřuje %, kteří neuspěli. Vyplňte údaj včetně desetinného místa." sqref="T10">
      <formula1>0</formula1>
    </dataValidation>
    <dataValidation type="decimal" operator="greaterThanOrEqual" allowBlank="1" showInputMessage="1" showErrorMessage="1" errorTitle="Zadejte číslo." error="Zadaná hodnota musí být číslo." promptTitle="Vyplňte číslenou hodnotu" prompt="Z podkladů CERMATu vyplňte Hrubou neúspěšnost v Mat za obor. Hodnota vyjadřuje %, kteří neuspěli. Vyplňte údaj včetně desetinného místa." sqref="T11:T60">
      <formula1>0</formula1>
    </dataValidation>
    <dataValidation type="decimal" operator="greaterThanOrEqual" allowBlank="1" showInputMessage="1" showErrorMessage="1" errorTitle="Zadejte číslo." error="Zadaná hodnota musí být číslo." promptTitle="Vyplňte číslenou hodnotu" prompt="Z podkladů CERMATu vyplňte Hrubou neúspěšnost za zkoušku v ČJ a L za obor. Hodnota vyjadřuje %, kteří neuspěli._x000a_Vyplňte údaj včetně desetinného místa." sqref="M11:M12 M28:M60 M13:M27">
      <formula1>0</formula1>
    </dataValidation>
    <dataValidation type="whole" operator="greaterThanOrEqual" allowBlank="1" showInputMessage="1" showErrorMessage="1" errorTitle="Zadejte číslo." error="Zadaná hodnota musí být číslo." promptTitle="Počet přihlášených" prompt="Vyplňte počet PŘIHLÁŠENÝCH ke společné části MZ v Mat." sqref="R11:R60">
      <formula1>0</formula1>
    </dataValidation>
    <dataValidation type="whole" operator="greaterThanOrEqual" allowBlank="1" showInputMessage="1" showErrorMessage="1" errorTitle="Zadejte číslo." error="Zadaná hodnota musí být číslo." promptTitle="Počet konajících" prompt="Vyplňte počet KONAJÍCÍCH ke společné části MZ v Mat." sqref="S11:S60">
      <formula1>0</formula1>
    </dataValidation>
    <dataValidation type="decimal" operator="greaterThanOrEqual" allowBlank="1" showInputMessage="1" showErrorMessage="1" errorTitle="NIC nevpisujte!" error="Řádek obsahuje vzorce." promptTitle="Vyplňte číslenou hodnotu" prompt="Z podkladů Cermatu vyplňte průměrný procentní skór z ČJ a L za školu celkem. Hodnota v %. Vyplňte údaj včetně desetinného místa." sqref="Q10">
      <formula1>0</formula1>
    </dataValidation>
    <dataValidation type="decimal" operator="greaterThanOrEqual" allowBlank="1" showInputMessage="1" showErrorMessage="1" errorTitle="Zadejte číslo." error="Zadaná hodnota musí být číslo." promptTitle="Vyplňte číslenou hodnotu" prompt="Z podkladů CERMATu vyplňte průměrný procentní skór z ČJ a L za obor. Hodnota v %. Vyplňte údaj včetně desetinného místa." sqref="Q11:Q60">
      <formula1>0</formula1>
    </dataValidation>
    <dataValidation type="decimal" operator="greaterThanOrEqual" allowBlank="1" showInputMessage="1" showErrorMessage="1" errorTitle="Zadejte číslo." error="Zadaná hodnota musí být číslo," promptTitle="Vyplňte číslenou hodnotu" prompt="Z podkladů CERMATu vyplňte průměrný procentní skór z Mat. za obor. Hodnota v %. Vyplňte údaj včetně desetinného místa." sqref="X11:X60">
      <formula1>0</formula1>
    </dataValidation>
    <dataValidation type="decimal" operator="greaterThanOrEqual" allowBlank="1" showInputMessage="1" showErrorMessage="1" errorTitle="NIC nevpisujte!" error="Řádek obsahuje vzorce." promptTitle="Vyplňte číslenou hodnotu" prompt="Z podkladů Cermatu vyplňte průměrný procentní skór z Mat. za školu celkem. Hodnota v %. Vyplňte údaj včetně desetinného místa." sqref="X10">
      <formula1>0</formula1>
    </dataValidation>
    <dataValidation type="whole" operator="greaterThanOrEqual" allowBlank="1" showInputMessage="1" showErrorMessage="1" errorTitle="Zadejte číslo." error="Zadaná hodnota musí být číslo." promptTitle="Počet přihlášených" prompt="Vyplňte počet PŘIHLÁŠENÝCH ke společné části MZ z AJ." sqref="Y11:Y60">
      <formula1>0</formula1>
    </dataValidation>
    <dataValidation allowBlank="1" showInputMessage="1" showErrorMessage="1" promptTitle="Hrubá neúspěšnost" prompt="Z podkladů CERMATu zkouška z AJ. Vyjadřuje počet těch, kteří zkoušku NEKONALI nebo ji NEVYKONALI ÚSPĚŠNĚ ku počtu PŘIHLÁŠEK._x000a_Hodnota je v %. Vyplňte údaj včetně desetinného místa." sqref="AA9"/>
    <dataValidation operator="equal" allowBlank="1" showInputMessage="1" showErrorMessage="1" errorTitle="NIC nevpisujte!" error="Řádek obsahuje vzorce." promptTitle="Vyplňte číslenou hodnotu" prompt="Z podkladů CERMATu vyplňte Hrubou neúspěšnost v AJ za školu celkem. Hodnota vyjadřuje %, kteří neuspěli." sqref="AA10"/>
    <dataValidation type="decimal" operator="greaterThanOrEqual" allowBlank="1" showInputMessage="1" showErrorMessage="1" errorTitle="Zadejte číslo." error="Zadaná hodnota musí být číslo." promptTitle="Vyplňte číslenou hodnotu" prompt="Z podkladů CERMATu vyplňte Hrubou neúspěšnost v AJ za obor. Hodnota vyjadřuje %, kteří neuspěli. Vyplňte údaj včetně desetinného místa." sqref="AA11:AA60">
      <formula1>0</formula1>
    </dataValidation>
    <dataValidation operator="greaterThanOrEqual" allowBlank="1" showInputMessage="1" showErrorMessage="1" promptTitle="Průměrný procentní skór" prompt="Vyplňte z podkladů CERMATu. Jedná se o údaj za zkoušku z AJ._x000a_Hodnota v %. Vyplňte údaj včetně desetinného místa." sqref="AE9"/>
    <dataValidation allowBlank="1" showInputMessage="1" showErrorMessage="1" promptTitle="Průměrný procentní skór" prompt="Vyplňte z podkladů CERMATu. Jedná se o údaj za zkoušku z Mat._x000a_Hodnota v %. Vyplňte údaj včetně desetinného místa." sqref="X9"/>
    <dataValidation allowBlank="1" showInputMessage="1" showErrorMessage="1" promptTitle="Nevplňujte" prompt="Buňky obsahují vzorce a automaticky se vyplní po vyplnění předchozích sloupců. " sqref="AC9:AD9"/>
    <dataValidation type="decimal" operator="greaterThanOrEqual" allowBlank="1" showInputMessage="1" showErrorMessage="1" errorTitle="Zadejte číslo" error="Zadaná hodnota musí být číslo." promptTitle="Vyplňte číslenou hodnotu" prompt="Z podkladů CERMATu vyplňte průměrný procentní skór za zkoušku z AJ za obor. Hodnota v %. Vyplňte údaj včetně desetinného místa." sqref="AE11:AE60">
      <formula1>0</formula1>
    </dataValidation>
    <dataValidation allowBlank="1" showInputMessage="1" showErrorMessage="1" promptTitle="Nevyplňujte." prompt="Buňky se automaticky doplní po vyplnění sledovaného školního roku v listu ID.ORG" sqref="D7:F7"/>
    <dataValidation type="whole" operator="greaterThanOrEqual" allowBlank="1" showInputMessage="1" showErrorMessage="1" errorTitle="Zadejte číslo." error="Zadaná hodnota musí být číslo." promptTitle="Počet konajících" prompt="Vyplňte počet KONAJÍCÍCH ke společné části MZ z AJ." sqref="Z11:Z60">
      <formula1>0</formula1>
    </dataValidation>
    <dataValidation operator="equal" allowBlank="1" showErrorMessage="1" errorTitle="Nic nevpisovat!" promptTitle="Nic nevpisovat:" prompt="Buňky se vyplňují automaticky po výběru RED IZO." sqref="F2"/>
    <dataValidation operator="equal" allowBlank="1" showInputMessage="1" showErrorMessage="1" errorTitle="Nic nevpisovat!" promptTitle="Nic nevpisovat:" prompt="Buňky se vyplňují automaticky." sqref="F2 C3"/>
    <dataValidation allowBlank="1" showInputMessage="1" showErrorMessage="1" promptTitle="Nevyplňujte" prompt="Jedná se o sumarizační buňku, která obsahuje vzorec!" sqref="U10:W10 N10:P10 E10:L10"/>
    <dataValidation type="whole" operator="greaterThan" allowBlank="1" showInputMessage="1" showErrorMessage="1" errorTitle="Zadejte číselnou hodnotu" error="Zadaná hodnota musí být celé číslo!" promptTitle="Nevyplňujte" prompt="V buňkách je nastaven vzorec, buňky se automaticky vyplní. " sqref="F11:F60">
      <formula1>0</formula1>
    </dataValidation>
    <dataValidation allowBlank="1" showInputMessage="1" showErrorMessage="1" promptTitle="Do poznámky" prompt="uveďte jakoukoli důležitou informaci, kterou nebylo možno uvést jinde v tabulce. " sqref="AF10:AF60"/>
    <dataValidation allowBlank="1" showErrorMessage="1" sqref="C4:C5"/>
    <dataValidation type="textLength" operator="equal" allowBlank="1" showInputMessage="1" showErrorMessage="1" errorTitle="Zde je zadán VZOREC" error="Zde je zadán VZOREC_x000a_NIC nevpisovat!!!" sqref="E4:E5">
      <formula1>0</formula1>
    </dataValidation>
    <dataValidation type="whole" operator="greaterThanOrEqual" allowBlank="1" showInputMessage="1" showErrorMessage="1" errorTitle="Zadejte číslo!" error="Zadaná hodnota musí být číslo větší než 0." promptTitle="Uveďte počet žáků" prompt="Počet přihlášených za jaro, viz zpráva z CERMATu." sqref="E11:E60">
      <formula1>0</formula1>
    </dataValidation>
  </dataValidations>
  <pageMargins left="0" right="0" top="0" bottom="0" header="0.31496062992125984" footer="0.31496062992125984"/>
  <pageSetup paperSize="8" scale="19" fitToHeight="2" orientation="landscape" r:id="rId1"/>
  <headerFooter>
    <oddFooter>&amp;L&amp;1#&amp;"Calibri"&amp;9&amp;K000000Klasifikace informací: Neveřejné</oddFooter>
  </headerFooter>
  <ignoredErrors>
    <ignoredError sqref="N11:N60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1653" yWindow="601" count="2">
        <x14:dataValidation type="list" allowBlank="1" showInputMessage="1" showErrorMessage="1" errorTitle="Vyberte z roletky." error="Nic nevpisujte." promptTitle="Vyberte z roletky" prompt="skupinu oborů.">
          <x14:formula1>
            <xm:f>'Seznamy_Obory vzdělání'!$G$5:$G$32</xm:f>
          </x14:formula1>
          <xm:sqref>B11:B60</xm:sqref>
        </x14:dataValidation>
        <x14:dataValidation type="list" allowBlank="1" showInputMessage="1" showErrorMessage="1" errorTitle="VYBERTE Z ROLETKY" promptTitle="Vyberte z roletky" prompt="příslušný obor vzdělání._x000a_První dvojčíslí z kódu oboru musí souhlasit s kódem skupiny oborů.">
          <x14:formula1>
            <xm:f>'Seznamy_Obory vzdělání'!$H$5:$H$170</xm:f>
          </x14:formula1>
          <xm:sqref>C11:C60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rgb="FFFF0000"/>
    <pageSetUpPr fitToPage="1"/>
  </sheetPr>
  <dimension ref="A1:CW70"/>
  <sheetViews>
    <sheetView showGridLines="0" topLeftCell="B5" zoomScaleNormal="100" workbookViewId="0">
      <selection activeCell="AF10" sqref="AF10"/>
    </sheetView>
  </sheetViews>
  <sheetFormatPr defaultColWidth="9.140625" defaultRowHeight="15"/>
  <cols>
    <col min="1" max="1" width="11.5703125" style="253" hidden="1" customWidth="1"/>
    <col min="2" max="2" width="27.140625" style="253" customWidth="1"/>
    <col min="3" max="3" width="34.42578125" style="253" bestFit="1" customWidth="1"/>
    <col min="4" max="4" width="20" style="253" customWidth="1"/>
    <col min="5" max="31" width="12.5703125" style="253" customWidth="1"/>
    <col min="32" max="32" width="12.42578125" style="353" customWidth="1"/>
    <col min="33" max="33" width="10.42578125" style="253" customWidth="1"/>
    <col min="34" max="16384" width="9.140625" style="253"/>
  </cols>
  <sheetData>
    <row r="1" spans="1:101" ht="20.100000000000001" customHeight="1">
      <c r="A1" s="310"/>
      <c r="B1" s="174">
        <f>ID.ORG!C2</f>
        <v>600016684</v>
      </c>
      <c r="C1" s="175" t="s">
        <v>2</v>
      </c>
      <c r="D1" s="176">
        <f>IFERROR(ID.ORG!E2,"")</f>
        <v>62331582</v>
      </c>
      <c r="F1" s="468"/>
    </row>
    <row r="2" spans="1:101" ht="39" customHeight="1">
      <c r="A2" s="311"/>
      <c r="B2" s="184" t="str">
        <f>IFERROR(ID.ORG!C3,"")</f>
        <v>Gymnázium, Havířov-Podlesí, příspěvková organizace</v>
      </c>
      <c r="C2" s="178"/>
      <c r="D2" s="179"/>
      <c r="E2" s="177"/>
      <c r="F2" s="469"/>
    </row>
    <row r="3" spans="1:101" ht="20.100000000000001" customHeight="1">
      <c r="A3" s="312"/>
      <c r="B3" s="1528">
        <f>IFERROR(ID.ORG!C4,"")</f>
        <v>0</v>
      </c>
      <c r="C3" s="1351"/>
      <c r="D3" s="182"/>
      <c r="E3" s="181"/>
      <c r="F3" s="470"/>
      <c r="H3" s="254"/>
    </row>
    <row r="4" spans="1:101" s="177" customFormat="1" ht="20.100000000000001" customHeight="1">
      <c r="A4" s="1352"/>
      <c r="B4" s="1528">
        <f>IFERROR(ID.ORG!D4,"")</f>
        <v>0</v>
      </c>
      <c r="C4" s="1351"/>
      <c r="D4" s="180"/>
      <c r="E4" s="182"/>
      <c r="F4" s="181"/>
      <c r="L4" s="1348"/>
    </row>
    <row r="5" spans="1:101" s="177" customFormat="1" ht="20.100000000000001" customHeight="1">
      <c r="A5" s="1352"/>
      <c r="B5" s="1528">
        <f>IFERROR(ID.ORG!E4,"")</f>
        <v>0</v>
      </c>
      <c r="C5" s="1351"/>
      <c r="D5" s="180"/>
      <c r="E5" s="182"/>
      <c r="F5" s="181"/>
      <c r="L5" s="1348"/>
    </row>
    <row r="6" spans="1:101" ht="39.950000000000003" customHeight="1" thickBot="1">
      <c r="A6" s="180"/>
      <c r="B6" s="255" t="s">
        <v>15</v>
      </c>
      <c r="C6" s="181"/>
      <c r="J6" s="490" t="s">
        <v>89</v>
      </c>
      <c r="K6"/>
      <c r="L6"/>
      <c r="M6"/>
      <c r="N6"/>
      <c r="O6"/>
      <c r="P6"/>
      <c r="Q6"/>
      <c r="R6"/>
      <c r="S6"/>
      <c r="T6"/>
      <c r="U6"/>
      <c r="V6"/>
    </row>
    <row r="7" spans="1:101" ht="39.950000000000003" customHeight="1" thickBot="1">
      <c r="A7" s="180"/>
      <c r="B7" s="313"/>
      <c r="C7" s="314" t="s">
        <v>5</v>
      </c>
      <c r="D7" s="183" t="str">
        <f>ID.ORG!C5</f>
        <v>2022/2023</v>
      </c>
      <c r="E7" s="308">
        <f>IFERROR(VLOOKUP(D7,Seznamy!$F$13:$H$18,2,0),"")</f>
        <v>44805</v>
      </c>
      <c r="F7" s="309">
        <f>IFERROR(VLOOKUP(D7,Seznamy!$F$13:$H$18,3,0),"")</f>
        <v>45169</v>
      </c>
      <c r="G7" s="471"/>
      <c r="H7" s="256"/>
      <c r="L7" s="256"/>
    </row>
    <row r="8" spans="1:101" customFormat="1" ht="15.75" customHeight="1" thickBot="1">
      <c r="A8" s="253"/>
      <c r="B8" s="1623" t="s">
        <v>55</v>
      </c>
      <c r="C8" s="1625" t="s">
        <v>56</v>
      </c>
      <c r="D8" s="1627" t="s">
        <v>111</v>
      </c>
      <c r="E8" s="1629" t="s">
        <v>112</v>
      </c>
      <c r="F8" s="1631" t="s">
        <v>113</v>
      </c>
      <c r="G8" s="1633" t="s">
        <v>114</v>
      </c>
      <c r="H8" s="1631" t="s">
        <v>115</v>
      </c>
      <c r="I8" s="1633" t="s">
        <v>116</v>
      </c>
      <c r="J8" s="1638" t="s">
        <v>97</v>
      </c>
      <c r="K8" s="889" t="s">
        <v>98</v>
      </c>
      <c r="L8" s="890"/>
      <c r="M8" s="890"/>
      <c r="N8" s="890"/>
      <c r="O8" s="890"/>
      <c r="P8" s="890"/>
      <c r="Q8" s="891"/>
      <c r="R8" s="1620" t="s">
        <v>54</v>
      </c>
      <c r="S8" s="1621"/>
      <c r="T8" s="1621"/>
      <c r="U8" s="1621"/>
      <c r="V8" s="1621"/>
      <c r="W8" s="1621"/>
      <c r="X8" s="1622"/>
      <c r="Y8" s="1620" t="s">
        <v>99</v>
      </c>
      <c r="Z8" s="1621"/>
      <c r="AA8" s="1621"/>
      <c r="AB8" s="1621"/>
      <c r="AC8" s="1621"/>
      <c r="AD8" s="1621"/>
      <c r="AE8" s="1622"/>
      <c r="AF8" s="892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</row>
    <row r="9" spans="1:101" customFormat="1" ht="117.75" customHeight="1" thickBot="1">
      <c r="A9" s="253"/>
      <c r="B9" s="1624"/>
      <c r="C9" s="1626"/>
      <c r="D9" s="1628"/>
      <c r="E9" s="1630"/>
      <c r="F9" s="1632"/>
      <c r="G9" s="1634"/>
      <c r="H9" s="1632"/>
      <c r="I9" s="1634"/>
      <c r="J9" s="1639"/>
      <c r="K9" s="888" t="s">
        <v>117</v>
      </c>
      <c r="L9" s="893" t="s">
        <v>118</v>
      </c>
      <c r="M9" s="1504" t="s">
        <v>119</v>
      </c>
      <c r="N9" s="894" t="s">
        <v>103</v>
      </c>
      <c r="O9" s="894" t="s">
        <v>104</v>
      </c>
      <c r="P9" s="894" t="s">
        <v>105</v>
      </c>
      <c r="Q9" s="1505" t="s">
        <v>120</v>
      </c>
      <c r="R9" s="888" t="s">
        <v>117</v>
      </c>
      <c r="S9" s="893" t="s">
        <v>118</v>
      </c>
      <c r="T9" s="1504" t="s">
        <v>119</v>
      </c>
      <c r="U9" s="894" t="s">
        <v>103</v>
      </c>
      <c r="V9" s="894" t="s">
        <v>104</v>
      </c>
      <c r="W9" s="894" t="s">
        <v>105</v>
      </c>
      <c r="X9" s="1505" t="s">
        <v>121</v>
      </c>
      <c r="Y9" s="888" t="s">
        <v>117</v>
      </c>
      <c r="Z9" s="893" t="s">
        <v>118</v>
      </c>
      <c r="AA9" s="1504" t="s">
        <v>122</v>
      </c>
      <c r="AB9" s="894" t="s">
        <v>103</v>
      </c>
      <c r="AC9" s="894" t="s">
        <v>104</v>
      </c>
      <c r="AD9" s="894" t="s">
        <v>105</v>
      </c>
      <c r="AE9" s="1505" t="s">
        <v>121</v>
      </c>
      <c r="AF9" s="892" t="s">
        <v>30</v>
      </c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</row>
    <row r="10" spans="1:101" customFormat="1" ht="15.75" thickBot="1">
      <c r="A10" s="253"/>
      <c r="B10" s="1635" t="s">
        <v>74</v>
      </c>
      <c r="C10" s="1636"/>
      <c r="D10" s="1637"/>
      <c r="E10" s="895">
        <f>SUM(E11:E60)</f>
        <v>52</v>
      </c>
      <c r="F10" s="344">
        <f>SUM(F11:F60)</f>
        <v>52</v>
      </c>
      <c r="G10" s="472">
        <f>F10/E10*100</f>
        <v>100</v>
      </c>
      <c r="H10" s="344">
        <f>SUM(H11:H60)</f>
        <v>51.010000000000005</v>
      </c>
      <c r="I10" s="896">
        <f>H10/E10*100</f>
        <v>98.096153846153854</v>
      </c>
      <c r="J10" s="345">
        <f>H10/F10*100</f>
        <v>98.096153846153854</v>
      </c>
      <c r="K10" s="897">
        <f>SUM(K11:K60)</f>
        <v>52</v>
      </c>
      <c r="L10" s="1501">
        <f>SUM(L11:L60)</f>
        <v>52</v>
      </c>
      <c r="M10" s="1556">
        <v>0</v>
      </c>
      <c r="N10" s="899">
        <f>K10-(K10*M10/100)</f>
        <v>52</v>
      </c>
      <c r="O10" s="898">
        <f>N10/K10*100</f>
        <v>100</v>
      </c>
      <c r="P10" s="898">
        <f>N10/L10*100</f>
        <v>100</v>
      </c>
      <c r="Q10" s="1556">
        <v>74.7</v>
      </c>
      <c r="R10" s="899">
        <f>SUM(R11:R60)</f>
        <v>6</v>
      </c>
      <c r="S10" s="1502">
        <f>SUM(S11:S60)</f>
        <v>6</v>
      </c>
      <c r="T10" s="1556">
        <v>16.7</v>
      </c>
      <c r="U10" s="899">
        <f>R10-(R10*T10/100)</f>
        <v>4.9980000000000002</v>
      </c>
      <c r="V10" s="898">
        <f>U10/R10*100</f>
        <v>83.300000000000011</v>
      </c>
      <c r="W10" s="898">
        <f>U10/S10*100</f>
        <v>83.300000000000011</v>
      </c>
      <c r="X10" s="1508">
        <v>66.7</v>
      </c>
      <c r="Y10" s="899">
        <f>SUM(Y11:Y60)</f>
        <v>46</v>
      </c>
      <c r="Z10" s="900">
        <f>SUM(Z11:Z60)</f>
        <v>46</v>
      </c>
      <c r="AA10" s="1508">
        <v>0</v>
      </c>
      <c r="AB10" s="1502">
        <f>Y10-(Y10*AA10/100)</f>
        <v>46</v>
      </c>
      <c r="AC10" s="898">
        <f>AB10/Y10*100</f>
        <v>100</v>
      </c>
      <c r="AD10" s="898">
        <f>AB10/Z10*100</f>
        <v>100</v>
      </c>
      <c r="AE10" s="1508">
        <v>94.5</v>
      </c>
      <c r="AF10" s="1503"/>
      <c r="AG10" s="258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</row>
    <row r="11" spans="1:101" customFormat="1">
      <c r="A11" s="254"/>
      <c r="B11" s="259" t="s">
        <v>1751</v>
      </c>
      <c r="C11" s="260" t="s">
        <v>2231</v>
      </c>
      <c r="D11" s="261" t="str">
        <f>IFERROR(VLOOKUP(C11,'Seznamy_Obory vzdělání'!$Q$5:$R$179,2,0),"")</f>
        <v>GY4 Gymnázium 4leté</v>
      </c>
      <c r="E11" s="262">
        <v>22</v>
      </c>
      <c r="F11" s="502">
        <f>IFERROR(E11*G11/100,"")</f>
        <v>22</v>
      </c>
      <c r="G11" s="264">
        <v>100</v>
      </c>
      <c r="H11" s="263">
        <f>IFERROR(I11*E11/100," ")</f>
        <v>21.01</v>
      </c>
      <c r="I11" s="264">
        <v>95.5</v>
      </c>
      <c r="J11" s="346">
        <f>IFERROR(H11/F11*100," ")</f>
        <v>95.5</v>
      </c>
      <c r="K11" s="265">
        <v>22</v>
      </c>
      <c r="L11" s="266">
        <v>22</v>
      </c>
      <c r="M11" s="1506">
        <v>0</v>
      </c>
      <c r="N11" s="901">
        <f t="shared" ref="N11:N60" si="0">K11-(K11*M11/100)</f>
        <v>22</v>
      </c>
      <c r="O11" s="902">
        <f>IFERROR(N11/K11*100," ")</f>
        <v>100</v>
      </c>
      <c r="P11" s="902">
        <f>IFERROR(N11/L11*100," ")</f>
        <v>100</v>
      </c>
      <c r="Q11" s="1507">
        <v>68.5</v>
      </c>
      <c r="R11" s="267">
        <v>2</v>
      </c>
      <c r="S11" s="268">
        <v>2</v>
      </c>
      <c r="T11" s="1506">
        <v>50</v>
      </c>
      <c r="U11" s="901">
        <f t="shared" ref="U11:U60" si="1">R11-(R11*T11/100)</f>
        <v>1</v>
      </c>
      <c r="V11" s="902">
        <f>IFERROR(U11/R11*100," ")</f>
        <v>50</v>
      </c>
      <c r="W11" s="902">
        <f>IFERROR(U11/S11*100," ")</f>
        <v>50</v>
      </c>
      <c r="X11" s="1507">
        <v>37</v>
      </c>
      <c r="Y11" s="267">
        <v>20</v>
      </c>
      <c r="Z11" s="268">
        <v>20</v>
      </c>
      <c r="AA11" s="1506">
        <v>0</v>
      </c>
      <c r="AB11" s="901">
        <f t="shared" ref="AB11:AB60" si="2">Y11-(Y11*AA11/100)</f>
        <v>20</v>
      </c>
      <c r="AC11" s="902">
        <f>IFERROR(AB11/Y11*100," ")</f>
        <v>100</v>
      </c>
      <c r="AD11" s="902">
        <f>IFERROR(AB11/Z11*100," ")</f>
        <v>100</v>
      </c>
      <c r="AE11" s="1507">
        <v>91.3</v>
      </c>
      <c r="AF11" s="678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</row>
    <row r="12" spans="1:101" customFormat="1">
      <c r="A12" s="253"/>
      <c r="B12" s="269" t="s">
        <v>1751</v>
      </c>
      <c r="C12" s="270" t="s">
        <v>2241</v>
      </c>
      <c r="D12" s="271" t="str">
        <f>IFERROR(VLOOKUP(C12,'Seznamy_Obory vzdělání'!$Q$5:$R$179,2,0),"")</f>
        <v>GY8 Gymnázium 8leté</v>
      </c>
      <c r="E12" s="272">
        <v>30</v>
      </c>
      <c r="F12" s="503">
        <f t="shared" ref="F12:F60" si="3">IFERROR(E12*G12/100,"")</f>
        <v>30</v>
      </c>
      <c r="G12" s="274">
        <v>100</v>
      </c>
      <c r="H12" s="273">
        <f t="shared" ref="H12:H60" si="4">IFERROR(I12*E12/100," ")</f>
        <v>30</v>
      </c>
      <c r="I12" s="274">
        <v>100</v>
      </c>
      <c r="J12" s="347">
        <f t="shared" ref="J12:J60" si="5">IFERROR(H12/F12*100," ")</f>
        <v>100</v>
      </c>
      <c r="K12" s="275">
        <v>30</v>
      </c>
      <c r="L12" s="276">
        <v>30</v>
      </c>
      <c r="M12" s="277">
        <v>0</v>
      </c>
      <c r="N12" s="903">
        <f t="shared" si="0"/>
        <v>30</v>
      </c>
      <c r="O12" s="904">
        <f t="shared" ref="O12:O60" si="6">IFERROR(N12/K12*100," ")</f>
        <v>100</v>
      </c>
      <c r="P12" s="904">
        <f t="shared" ref="P12:P60" si="7">IFERROR(N12/L12*100," ")</f>
        <v>100</v>
      </c>
      <c r="Q12" s="278">
        <v>79.3</v>
      </c>
      <c r="R12" s="279">
        <v>4</v>
      </c>
      <c r="S12" s="280">
        <v>4</v>
      </c>
      <c r="T12" s="277">
        <v>0</v>
      </c>
      <c r="U12" s="903">
        <f t="shared" si="1"/>
        <v>4</v>
      </c>
      <c r="V12" s="904">
        <f t="shared" ref="V12:V60" si="8">IFERROR(U12/R12*100," ")</f>
        <v>100</v>
      </c>
      <c r="W12" s="904">
        <f t="shared" ref="W12:W60" si="9">IFERROR(U12/S12*100," ")</f>
        <v>100</v>
      </c>
      <c r="X12" s="281">
        <v>81.5</v>
      </c>
      <c r="Y12" s="279">
        <v>26</v>
      </c>
      <c r="Z12" s="280">
        <v>26</v>
      </c>
      <c r="AA12" s="277">
        <v>0</v>
      </c>
      <c r="AB12" s="903">
        <f t="shared" si="2"/>
        <v>26</v>
      </c>
      <c r="AC12" s="904">
        <f t="shared" ref="AC12:AC60" si="10">IFERROR(AB12/Y12*100," ")</f>
        <v>100</v>
      </c>
      <c r="AD12" s="904">
        <f t="shared" ref="AD12:AD60" si="11">IFERROR(AB12/Z12*100," ")</f>
        <v>100</v>
      </c>
      <c r="AE12" s="281">
        <v>97</v>
      </c>
      <c r="AF12" s="678"/>
      <c r="AG12" s="282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</row>
    <row r="13" spans="1:101" customFormat="1">
      <c r="A13" s="253"/>
      <c r="B13" s="269"/>
      <c r="C13" s="270"/>
      <c r="D13" s="271" t="str">
        <f>IFERROR(VLOOKUP(C13,'Seznamy_Obory vzdělání'!$Q$5:$R$179,2,0),"")</f>
        <v/>
      </c>
      <c r="E13" s="283"/>
      <c r="F13" s="503">
        <f t="shared" si="3"/>
        <v>0</v>
      </c>
      <c r="G13" s="284"/>
      <c r="H13" s="273">
        <f t="shared" si="4"/>
        <v>0</v>
      </c>
      <c r="I13" s="274"/>
      <c r="J13" s="347" t="str">
        <f t="shared" si="5"/>
        <v xml:space="preserve"> </v>
      </c>
      <c r="K13" s="285"/>
      <c r="L13" s="286"/>
      <c r="M13" s="287"/>
      <c r="N13" s="903">
        <f t="shared" si="0"/>
        <v>0</v>
      </c>
      <c r="O13" s="904" t="str">
        <f t="shared" si="6"/>
        <v xml:space="preserve"> </v>
      </c>
      <c r="P13" s="904" t="str">
        <f t="shared" si="7"/>
        <v xml:space="preserve"> </v>
      </c>
      <c r="Q13" s="288"/>
      <c r="R13" s="289"/>
      <c r="S13" s="290"/>
      <c r="T13" s="287"/>
      <c r="U13" s="903">
        <f t="shared" si="1"/>
        <v>0</v>
      </c>
      <c r="V13" s="904" t="str">
        <f t="shared" si="8"/>
        <v xml:space="preserve"> </v>
      </c>
      <c r="W13" s="904" t="str">
        <f t="shared" si="9"/>
        <v xml:space="preserve"> </v>
      </c>
      <c r="X13" s="291"/>
      <c r="Y13" s="289"/>
      <c r="Z13" s="290"/>
      <c r="AA13" s="287"/>
      <c r="AB13" s="903">
        <f t="shared" si="2"/>
        <v>0</v>
      </c>
      <c r="AC13" s="904" t="str">
        <f t="shared" si="10"/>
        <v xml:space="preserve"> </v>
      </c>
      <c r="AD13" s="904" t="str">
        <f t="shared" si="11"/>
        <v xml:space="preserve"> </v>
      </c>
      <c r="AE13" s="291"/>
      <c r="AF13" s="678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</row>
    <row r="14" spans="1:101" customFormat="1">
      <c r="A14" s="253"/>
      <c r="B14" s="269"/>
      <c r="C14" s="270"/>
      <c r="D14" s="271" t="str">
        <f>IFERROR(VLOOKUP(C14,'Seznamy_Obory vzdělání'!$Q$5:$R$179,2,0),"")</f>
        <v/>
      </c>
      <c r="E14" s="283"/>
      <c r="F14" s="503">
        <f t="shared" si="3"/>
        <v>0</v>
      </c>
      <c r="G14" s="284"/>
      <c r="H14" s="273">
        <f t="shared" si="4"/>
        <v>0</v>
      </c>
      <c r="I14" s="274"/>
      <c r="J14" s="347" t="str">
        <f t="shared" si="5"/>
        <v xml:space="preserve"> </v>
      </c>
      <c r="K14" s="285"/>
      <c r="L14" s="286"/>
      <c r="M14" s="287"/>
      <c r="N14" s="903">
        <f t="shared" si="0"/>
        <v>0</v>
      </c>
      <c r="O14" s="904" t="str">
        <f t="shared" si="6"/>
        <v xml:space="preserve"> </v>
      </c>
      <c r="P14" s="904" t="str">
        <f t="shared" si="7"/>
        <v xml:space="preserve"> </v>
      </c>
      <c r="Q14" s="288"/>
      <c r="R14" s="289"/>
      <c r="S14" s="290"/>
      <c r="T14" s="287"/>
      <c r="U14" s="903">
        <f t="shared" si="1"/>
        <v>0</v>
      </c>
      <c r="V14" s="904" t="str">
        <f t="shared" si="8"/>
        <v xml:space="preserve"> </v>
      </c>
      <c r="W14" s="904" t="str">
        <f t="shared" si="9"/>
        <v xml:space="preserve"> </v>
      </c>
      <c r="X14" s="291"/>
      <c r="Y14" s="289"/>
      <c r="Z14" s="290"/>
      <c r="AA14" s="287"/>
      <c r="AB14" s="903">
        <f t="shared" si="2"/>
        <v>0</v>
      </c>
      <c r="AC14" s="904" t="str">
        <f t="shared" si="10"/>
        <v xml:space="preserve"> </v>
      </c>
      <c r="AD14" s="904" t="str">
        <f t="shared" si="11"/>
        <v xml:space="preserve"> </v>
      </c>
      <c r="AE14" s="291"/>
      <c r="AF14" s="678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</row>
    <row r="15" spans="1:101" customFormat="1">
      <c r="A15" s="253"/>
      <c r="B15" s="269"/>
      <c r="C15" s="270"/>
      <c r="D15" s="271" t="str">
        <f>IFERROR(VLOOKUP(C15,'Seznamy_Obory vzdělání'!$Q$5:$R$179,2,0),"")</f>
        <v/>
      </c>
      <c r="E15" s="283"/>
      <c r="F15" s="503">
        <f t="shared" si="3"/>
        <v>0</v>
      </c>
      <c r="G15" s="284"/>
      <c r="H15" s="273">
        <f t="shared" si="4"/>
        <v>0</v>
      </c>
      <c r="I15" s="274"/>
      <c r="J15" s="347" t="str">
        <f t="shared" si="5"/>
        <v xml:space="preserve"> </v>
      </c>
      <c r="K15" s="285"/>
      <c r="L15" s="286"/>
      <c r="M15" s="287"/>
      <c r="N15" s="903">
        <f t="shared" si="0"/>
        <v>0</v>
      </c>
      <c r="O15" s="904" t="str">
        <f t="shared" si="6"/>
        <v xml:space="preserve"> </v>
      </c>
      <c r="P15" s="904" t="str">
        <f t="shared" si="7"/>
        <v xml:space="preserve"> </v>
      </c>
      <c r="Q15" s="288"/>
      <c r="R15" s="289"/>
      <c r="S15" s="290"/>
      <c r="T15" s="287"/>
      <c r="U15" s="903">
        <f t="shared" si="1"/>
        <v>0</v>
      </c>
      <c r="V15" s="904" t="str">
        <f t="shared" si="8"/>
        <v xml:space="preserve"> </v>
      </c>
      <c r="W15" s="904" t="str">
        <f t="shared" si="9"/>
        <v xml:space="preserve"> </v>
      </c>
      <c r="X15" s="291"/>
      <c r="Y15" s="289"/>
      <c r="Z15" s="290"/>
      <c r="AA15" s="287"/>
      <c r="AB15" s="903">
        <f t="shared" si="2"/>
        <v>0</v>
      </c>
      <c r="AC15" s="904" t="str">
        <f t="shared" si="10"/>
        <v xml:space="preserve"> </v>
      </c>
      <c r="AD15" s="904" t="str">
        <f t="shared" si="11"/>
        <v xml:space="preserve"> </v>
      </c>
      <c r="AE15" s="291"/>
      <c r="AF15" s="678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</row>
    <row r="16" spans="1:101" customFormat="1">
      <c r="A16" s="253"/>
      <c r="B16" s="269"/>
      <c r="C16" s="270"/>
      <c r="D16" s="271" t="str">
        <f>IFERROR(VLOOKUP(C16,'Seznamy_Obory vzdělání'!$Q$5:$R$179,2,0),"")</f>
        <v/>
      </c>
      <c r="E16" s="283"/>
      <c r="F16" s="503">
        <f t="shared" si="3"/>
        <v>0</v>
      </c>
      <c r="G16" s="284"/>
      <c r="H16" s="273">
        <f t="shared" si="4"/>
        <v>0</v>
      </c>
      <c r="I16" s="274"/>
      <c r="J16" s="347" t="str">
        <f t="shared" si="5"/>
        <v xml:space="preserve"> </v>
      </c>
      <c r="K16" s="285"/>
      <c r="L16" s="286"/>
      <c r="M16" s="287"/>
      <c r="N16" s="903">
        <f t="shared" si="0"/>
        <v>0</v>
      </c>
      <c r="O16" s="904" t="str">
        <f t="shared" si="6"/>
        <v xml:space="preserve"> </v>
      </c>
      <c r="P16" s="904" t="str">
        <f t="shared" si="7"/>
        <v xml:space="preserve"> </v>
      </c>
      <c r="Q16" s="288"/>
      <c r="R16" s="289"/>
      <c r="S16" s="290"/>
      <c r="T16" s="287"/>
      <c r="U16" s="903">
        <f t="shared" si="1"/>
        <v>0</v>
      </c>
      <c r="V16" s="904" t="str">
        <f t="shared" si="8"/>
        <v xml:space="preserve"> </v>
      </c>
      <c r="W16" s="904" t="str">
        <f t="shared" si="9"/>
        <v xml:space="preserve"> </v>
      </c>
      <c r="X16" s="291"/>
      <c r="Y16" s="289"/>
      <c r="Z16" s="290"/>
      <c r="AA16" s="287"/>
      <c r="AB16" s="903">
        <f t="shared" si="2"/>
        <v>0</v>
      </c>
      <c r="AC16" s="904" t="str">
        <f t="shared" si="10"/>
        <v xml:space="preserve"> </v>
      </c>
      <c r="AD16" s="904" t="str">
        <f t="shared" si="11"/>
        <v xml:space="preserve"> </v>
      </c>
      <c r="AE16" s="291"/>
      <c r="AF16" s="678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</row>
    <row r="17" spans="1:101" customFormat="1">
      <c r="A17" s="253"/>
      <c r="B17" s="269"/>
      <c r="C17" s="270"/>
      <c r="D17" s="271" t="str">
        <f>IFERROR(VLOOKUP(C17,'Seznamy_Obory vzdělání'!$Q$5:$R$179,2,0),"")</f>
        <v/>
      </c>
      <c r="E17" s="283"/>
      <c r="F17" s="503">
        <f t="shared" si="3"/>
        <v>0</v>
      </c>
      <c r="G17" s="284"/>
      <c r="H17" s="273">
        <f t="shared" si="4"/>
        <v>0</v>
      </c>
      <c r="I17" s="274"/>
      <c r="J17" s="347" t="str">
        <f t="shared" si="5"/>
        <v xml:space="preserve"> </v>
      </c>
      <c r="K17" s="285"/>
      <c r="L17" s="286"/>
      <c r="M17" s="287"/>
      <c r="N17" s="903">
        <f t="shared" si="0"/>
        <v>0</v>
      </c>
      <c r="O17" s="904" t="str">
        <f t="shared" si="6"/>
        <v xml:space="preserve"> </v>
      </c>
      <c r="P17" s="904" t="str">
        <f t="shared" si="7"/>
        <v xml:space="preserve"> </v>
      </c>
      <c r="Q17" s="288"/>
      <c r="R17" s="289"/>
      <c r="S17" s="290"/>
      <c r="T17" s="287"/>
      <c r="U17" s="903">
        <f t="shared" si="1"/>
        <v>0</v>
      </c>
      <c r="V17" s="904" t="str">
        <f t="shared" si="8"/>
        <v xml:space="preserve"> </v>
      </c>
      <c r="W17" s="904" t="str">
        <f t="shared" si="9"/>
        <v xml:space="preserve"> </v>
      </c>
      <c r="X17" s="291"/>
      <c r="Y17" s="289"/>
      <c r="Z17" s="290"/>
      <c r="AA17" s="287"/>
      <c r="AB17" s="903">
        <f t="shared" si="2"/>
        <v>0</v>
      </c>
      <c r="AC17" s="904" t="str">
        <f t="shared" si="10"/>
        <v xml:space="preserve"> </v>
      </c>
      <c r="AD17" s="904" t="str">
        <f t="shared" si="11"/>
        <v xml:space="preserve"> </v>
      </c>
      <c r="AE17" s="291"/>
      <c r="AF17" s="678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</row>
    <row r="18" spans="1:101" customFormat="1">
      <c r="A18" s="253"/>
      <c r="B18" s="269"/>
      <c r="C18" s="270"/>
      <c r="D18" s="271" t="str">
        <f>IFERROR(VLOOKUP(C18,'Seznamy_Obory vzdělání'!$Q$5:$R$179,2,0),"")</f>
        <v/>
      </c>
      <c r="E18" s="283"/>
      <c r="F18" s="503">
        <f t="shared" si="3"/>
        <v>0</v>
      </c>
      <c r="G18" s="284"/>
      <c r="H18" s="273">
        <f t="shared" si="4"/>
        <v>0</v>
      </c>
      <c r="I18" s="274"/>
      <c r="J18" s="347" t="str">
        <f t="shared" si="5"/>
        <v xml:space="preserve"> </v>
      </c>
      <c r="K18" s="285"/>
      <c r="L18" s="286"/>
      <c r="M18" s="287"/>
      <c r="N18" s="903">
        <f t="shared" si="0"/>
        <v>0</v>
      </c>
      <c r="O18" s="904" t="str">
        <f t="shared" si="6"/>
        <v xml:space="preserve"> </v>
      </c>
      <c r="P18" s="904" t="str">
        <f t="shared" si="7"/>
        <v xml:space="preserve"> </v>
      </c>
      <c r="Q18" s="288"/>
      <c r="R18" s="289"/>
      <c r="S18" s="290"/>
      <c r="T18" s="287"/>
      <c r="U18" s="903">
        <f t="shared" si="1"/>
        <v>0</v>
      </c>
      <c r="V18" s="904" t="str">
        <f t="shared" si="8"/>
        <v xml:space="preserve"> </v>
      </c>
      <c r="W18" s="904" t="str">
        <f t="shared" si="9"/>
        <v xml:space="preserve"> </v>
      </c>
      <c r="X18" s="291"/>
      <c r="Y18" s="289"/>
      <c r="Z18" s="290"/>
      <c r="AA18" s="287"/>
      <c r="AB18" s="903">
        <f t="shared" si="2"/>
        <v>0</v>
      </c>
      <c r="AC18" s="904" t="str">
        <f t="shared" si="10"/>
        <v xml:space="preserve"> </v>
      </c>
      <c r="AD18" s="904" t="str">
        <f t="shared" si="11"/>
        <v xml:space="preserve"> </v>
      </c>
      <c r="AE18" s="291"/>
      <c r="AF18" s="678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</row>
    <row r="19" spans="1:101" customFormat="1">
      <c r="A19" s="253"/>
      <c r="B19" s="269"/>
      <c r="C19" s="270"/>
      <c r="D19" s="271" t="str">
        <f>IFERROR(VLOOKUP(C19,'Seznamy_Obory vzdělání'!$Q$5:$R$179,2,0),"")</f>
        <v/>
      </c>
      <c r="E19" s="283"/>
      <c r="F19" s="503">
        <f t="shared" si="3"/>
        <v>0</v>
      </c>
      <c r="G19" s="284"/>
      <c r="H19" s="273">
        <f t="shared" si="4"/>
        <v>0</v>
      </c>
      <c r="I19" s="274"/>
      <c r="J19" s="347" t="str">
        <f t="shared" si="5"/>
        <v xml:space="preserve"> </v>
      </c>
      <c r="K19" s="285"/>
      <c r="L19" s="286"/>
      <c r="M19" s="287"/>
      <c r="N19" s="903">
        <f t="shared" si="0"/>
        <v>0</v>
      </c>
      <c r="O19" s="904" t="str">
        <f t="shared" si="6"/>
        <v xml:space="preserve"> </v>
      </c>
      <c r="P19" s="904" t="str">
        <f t="shared" si="7"/>
        <v xml:space="preserve"> </v>
      </c>
      <c r="Q19" s="288"/>
      <c r="R19" s="289"/>
      <c r="S19" s="290"/>
      <c r="T19" s="287"/>
      <c r="U19" s="903">
        <f t="shared" si="1"/>
        <v>0</v>
      </c>
      <c r="V19" s="904" t="str">
        <f t="shared" si="8"/>
        <v xml:space="preserve"> </v>
      </c>
      <c r="W19" s="904" t="str">
        <f t="shared" si="9"/>
        <v xml:space="preserve"> </v>
      </c>
      <c r="X19" s="291"/>
      <c r="Y19" s="289"/>
      <c r="Z19" s="290"/>
      <c r="AA19" s="287"/>
      <c r="AB19" s="903">
        <f t="shared" si="2"/>
        <v>0</v>
      </c>
      <c r="AC19" s="904" t="str">
        <f t="shared" si="10"/>
        <v xml:space="preserve"> </v>
      </c>
      <c r="AD19" s="904" t="str">
        <f t="shared" si="11"/>
        <v xml:space="preserve"> </v>
      </c>
      <c r="AE19" s="291"/>
      <c r="AF19" s="678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</row>
    <row r="20" spans="1:101" customFormat="1">
      <c r="A20" s="253"/>
      <c r="B20" s="269"/>
      <c r="C20" s="270"/>
      <c r="D20" s="271" t="str">
        <f>IFERROR(VLOOKUP(C20,'Seznamy_Obory vzdělání'!$Q$5:$R$179,2,0),"")</f>
        <v/>
      </c>
      <c r="E20" s="283"/>
      <c r="F20" s="503">
        <f t="shared" si="3"/>
        <v>0</v>
      </c>
      <c r="G20" s="284"/>
      <c r="H20" s="273">
        <f t="shared" si="4"/>
        <v>0</v>
      </c>
      <c r="I20" s="274"/>
      <c r="J20" s="347" t="str">
        <f t="shared" si="5"/>
        <v xml:space="preserve"> </v>
      </c>
      <c r="K20" s="285"/>
      <c r="L20" s="286"/>
      <c r="M20" s="287"/>
      <c r="N20" s="903">
        <f t="shared" si="0"/>
        <v>0</v>
      </c>
      <c r="O20" s="904" t="str">
        <f t="shared" si="6"/>
        <v xml:space="preserve"> </v>
      </c>
      <c r="P20" s="904" t="str">
        <f t="shared" si="7"/>
        <v xml:space="preserve"> </v>
      </c>
      <c r="Q20" s="288"/>
      <c r="R20" s="289"/>
      <c r="S20" s="290"/>
      <c r="T20" s="287"/>
      <c r="U20" s="903">
        <f t="shared" si="1"/>
        <v>0</v>
      </c>
      <c r="V20" s="904" t="str">
        <f t="shared" si="8"/>
        <v xml:space="preserve"> </v>
      </c>
      <c r="W20" s="904" t="str">
        <f t="shared" si="9"/>
        <v xml:space="preserve"> </v>
      </c>
      <c r="X20" s="291"/>
      <c r="Y20" s="289"/>
      <c r="Z20" s="290"/>
      <c r="AA20" s="287"/>
      <c r="AB20" s="903">
        <f t="shared" si="2"/>
        <v>0</v>
      </c>
      <c r="AC20" s="904" t="str">
        <f t="shared" si="10"/>
        <v xml:space="preserve"> </v>
      </c>
      <c r="AD20" s="904" t="str">
        <f t="shared" si="11"/>
        <v xml:space="preserve"> </v>
      </c>
      <c r="AE20" s="291"/>
      <c r="AF20" s="678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</row>
    <row r="21" spans="1:101" customFormat="1">
      <c r="A21" s="253"/>
      <c r="B21" s="269"/>
      <c r="C21" s="270"/>
      <c r="D21" s="271" t="str">
        <f>IFERROR(VLOOKUP(C21,'Seznamy_Obory vzdělání'!$Q$5:$R$179,2,0),"")</f>
        <v/>
      </c>
      <c r="E21" s="283"/>
      <c r="F21" s="503">
        <f t="shared" si="3"/>
        <v>0</v>
      </c>
      <c r="G21" s="284"/>
      <c r="H21" s="273">
        <f t="shared" si="4"/>
        <v>0</v>
      </c>
      <c r="I21" s="274"/>
      <c r="J21" s="347" t="str">
        <f t="shared" si="5"/>
        <v xml:space="preserve"> </v>
      </c>
      <c r="K21" s="285"/>
      <c r="L21" s="286"/>
      <c r="M21" s="287"/>
      <c r="N21" s="903">
        <f t="shared" si="0"/>
        <v>0</v>
      </c>
      <c r="O21" s="904" t="str">
        <f t="shared" si="6"/>
        <v xml:space="preserve"> </v>
      </c>
      <c r="P21" s="904" t="str">
        <f t="shared" si="7"/>
        <v xml:space="preserve"> </v>
      </c>
      <c r="Q21" s="288"/>
      <c r="R21" s="289"/>
      <c r="S21" s="290"/>
      <c r="T21" s="287"/>
      <c r="U21" s="903">
        <f t="shared" si="1"/>
        <v>0</v>
      </c>
      <c r="V21" s="904" t="str">
        <f t="shared" si="8"/>
        <v xml:space="preserve"> </v>
      </c>
      <c r="W21" s="904" t="str">
        <f t="shared" si="9"/>
        <v xml:space="preserve"> </v>
      </c>
      <c r="X21" s="291"/>
      <c r="Y21" s="289"/>
      <c r="Z21" s="290"/>
      <c r="AA21" s="287"/>
      <c r="AB21" s="903">
        <f t="shared" si="2"/>
        <v>0</v>
      </c>
      <c r="AC21" s="904" t="str">
        <f t="shared" si="10"/>
        <v xml:space="preserve"> </v>
      </c>
      <c r="AD21" s="904" t="str">
        <f t="shared" si="11"/>
        <v xml:space="preserve"> </v>
      </c>
      <c r="AE21" s="291"/>
      <c r="AF21" s="678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</row>
    <row r="22" spans="1:101" customFormat="1">
      <c r="A22" s="253"/>
      <c r="B22" s="269"/>
      <c r="C22" s="270"/>
      <c r="D22" s="271" t="str">
        <f>IFERROR(VLOOKUP(C22,'Seznamy_Obory vzdělání'!$Q$5:$R$179,2,0),"")</f>
        <v/>
      </c>
      <c r="E22" s="283"/>
      <c r="F22" s="503">
        <f t="shared" si="3"/>
        <v>0</v>
      </c>
      <c r="G22" s="284"/>
      <c r="H22" s="273">
        <f t="shared" si="4"/>
        <v>0</v>
      </c>
      <c r="I22" s="274"/>
      <c r="J22" s="347" t="str">
        <f t="shared" si="5"/>
        <v xml:space="preserve"> </v>
      </c>
      <c r="K22" s="285"/>
      <c r="L22" s="286"/>
      <c r="M22" s="287"/>
      <c r="N22" s="903">
        <f t="shared" si="0"/>
        <v>0</v>
      </c>
      <c r="O22" s="904" t="str">
        <f t="shared" si="6"/>
        <v xml:space="preserve"> </v>
      </c>
      <c r="P22" s="904" t="str">
        <f t="shared" si="7"/>
        <v xml:space="preserve"> </v>
      </c>
      <c r="Q22" s="288"/>
      <c r="R22" s="289"/>
      <c r="S22" s="290"/>
      <c r="T22" s="287"/>
      <c r="U22" s="903">
        <f t="shared" si="1"/>
        <v>0</v>
      </c>
      <c r="V22" s="904" t="str">
        <f t="shared" si="8"/>
        <v xml:space="preserve"> </v>
      </c>
      <c r="W22" s="904" t="str">
        <f t="shared" si="9"/>
        <v xml:space="preserve"> </v>
      </c>
      <c r="X22" s="291"/>
      <c r="Y22" s="289"/>
      <c r="Z22" s="290"/>
      <c r="AA22" s="287"/>
      <c r="AB22" s="903">
        <f t="shared" si="2"/>
        <v>0</v>
      </c>
      <c r="AC22" s="904" t="str">
        <f t="shared" si="10"/>
        <v xml:space="preserve"> </v>
      </c>
      <c r="AD22" s="904" t="str">
        <f t="shared" si="11"/>
        <v xml:space="preserve"> </v>
      </c>
      <c r="AE22" s="291"/>
      <c r="AF22" s="678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</row>
    <row r="23" spans="1:101" customFormat="1">
      <c r="A23" s="253"/>
      <c r="B23" s="269"/>
      <c r="C23" s="270"/>
      <c r="D23" s="271" t="str">
        <f>IFERROR(VLOOKUP(C23,'Seznamy_Obory vzdělání'!$Q$5:$R$179,2,0),"")</f>
        <v/>
      </c>
      <c r="E23" s="283"/>
      <c r="F23" s="503">
        <f t="shared" si="3"/>
        <v>0</v>
      </c>
      <c r="G23" s="284"/>
      <c r="H23" s="273">
        <f t="shared" si="4"/>
        <v>0</v>
      </c>
      <c r="I23" s="274"/>
      <c r="J23" s="347" t="str">
        <f t="shared" si="5"/>
        <v xml:space="preserve"> </v>
      </c>
      <c r="K23" s="285"/>
      <c r="L23" s="286"/>
      <c r="M23" s="287"/>
      <c r="N23" s="903">
        <f t="shared" si="0"/>
        <v>0</v>
      </c>
      <c r="O23" s="904" t="str">
        <f t="shared" si="6"/>
        <v xml:space="preserve"> </v>
      </c>
      <c r="P23" s="904" t="str">
        <f t="shared" si="7"/>
        <v xml:space="preserve"> </v>
      </c>
      <c r="Q23" s="288"/>
      <c r="R23" s="289"/>
      <c r="S23" s="290"/>
      <c r="T23" s="287"/>
      <c r="U23" s="903">
        <f t="shared" si="1"/>
        <v>0</v>
      </c>
      <c r="V23" s="904" t="str">
        <f t="shared" si="8"/>
        <v xml:space="preserve"> </v>
      </c>
      <c r="W23" s="904" t="str">
        <f t="shared" si="9"/>
        <v xml:space="preserve"> </v>
      </c>
      <c r="X23" s="291"/>
      <c r="Y23" s="289"/>
      <c r="Z23" s="290"/>
      <c r="AA23" s="287"/>
      <c r="AB23" s="903">
        <f t="shared" si="2"/>
        <v>0</v>
      </c>
      <c r="AC23" s="904" t="str">
        <f t="shared" si="10"/>
        <v xml:space="preserve"> </v>
      </c>
      <c r="AD23" s="904" t="str">
        <f t="shared" si="11"/>
        <v xml:space="preserve"> </v>
      </c>
      <c r="AE23" s="291"/>
      <c r="AF23" s="678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</row>
    <row r="24" spans="1:101" customFormat="1">
      <c r="A24" s="253"/>
      <c r="B24" s="269"/>
      <c r="C24" s="270"/>
      <c r="D24" s="271" t="str">
        <f>IFERROR(VLOOKUP(C24,'Seznamy_Obory vzdělání'!$Q$5:$R$179,2,0),"")</f>
        <v/>
      </c>
      <c r="E24" s="283"/>
      <c r="F24" s="503">
        <f t="shared" si="3"/>
        <v>0</v>
      </c>
      <c r="G24" s="284"/>
      <c r="H24" s="273">
        <f t="shared" si="4"/>
        <v>0</v>
      </c>
      <c r="I24" s="274"/>
      <c r="J24" s="347" t="str">
        <f t="shared" si="5"/>
        <v xml:space="preserve"> </v>
      </c>
      <c r="K24" s="285"/>
      <c r="L24" s="286"/>
      <c r="M24" s="287"/>
      <c r="N24" s="903">
        <f t="shared" si="0"/>
        <v>0</v>
      </c>
      <c r="O24" s="904" t="str">
        <f t="shared" si="6"/>
        <v xml:space="preserve"> </v>
      </c>
      <c r="P24" s="904" t="str">
        <f t="shared" si="7"/>
        <v xml:space="preserve"> </v>
      </c>
      <c r="Q24" s="288"/>
      <c r="R24" s="289"/>
      <c r="S24" s="290"/>
      <c r="T24" s="287"/>
      <c r="U24" s="903">
        <f t="shared" si="1"/>
        <v>0</v>
      </c>
      <c r="V24" s="904" t="str">
        <f t="shared" si="8"/>
        <v xml:space="preserve"> </v>
      </c>
      <c r="W24" s="904" t="str">
        <f t="shared" si="9"/>
        <v xml:space="preserve"> </v>
      </c>
      <c r="X24" s="291"/>
      <c r="Y24" s="289"/>
      <c r="Z24" s="290"/>
      <c r="AA24" s="287"/>
      <c r="AB24" s="903">
        <f t="shared" si="2"/>
        <v>0</v>
      </c>
      <c r="AC24" s="904" t="str">
        <f t="shared" si="10"/>
        <v xml:space="preserve"> </v>
      </c>
      <c r="AD24" s="904" t="str">
        <f t="shared" si="11"/>
        <v xml:space="preserve"> </v>
      </c>
      <c r="AE24" s="291"/>
      <c r="AF24" s="678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</row>
    <row r="25" spans="1:101" customFormat="1">
      <c r="A25" s="253"/>
      <c r="B25" s="269"/>
      <c r="C25" s="270"/>
      <c r="D25" s="271" t="str">
        <f>IFERROR(VLOOKUP(C25,'Seznamy_Obory vzdělání'!$Q$5:$R$179,2,0),"")</f>
        <v/>
      </c>
      <c r="E25" s="283"/>
      <c r="F25" s="503">
        <f t="shared" si="3"/>
        <v>0</v>
      </c>
      <c r="G25" s="284"/>
      <c r="H25" s="273">
        <f t="shared" si="4"/>
        <v>0</v>
      </c>
      <c r="I25" s="274"/>
      <c r="J25" s="347" t="str">
        <f t="shared" si="5"/>
        <v xml:space="preserve"> </v>
      </c>
      <c r="K25" s="285"/>
      <c r="L25" s="286"/>
      <c r="M25" s="287"/>
      <c r="N25" s="903">
        <f t="shared" si="0"/>
        <v>0</v>
      </c>
      <c r="O25" s="904" t="str">
        <f t="shared" si="6"/>
        <v xml:space="preserve"> </v>
      </c>
      <c r="P25" s="904" t="str">
        <f t="shared" si="7"/>
        <v xml:space="preserve"> </v>
      </c>
      <c r="Q25" s="288"/>
      <c r="R25" s="289"/>
      <c r="S25" s="290"/>
      <c r="T25" s="287"/>
      <c r="U25" s="903">
        <f t="shared" si="1"/>
        <v>0</v>
      </c>
      <c r="V25" s="904" t="str">
        <f t="shared" si="8"/>
        <v xml:space="preserve"> </v>
      </c>
      <c r="W25" s="904" t="str">
        <f t="shared" si="9"/>
        <v xml:space="preserve"> </v>
      </c>
      <c r="X25" s="291"/>
      <c r="Y25" s="289"/>
      <c r="Z25" s="290"/>
      <c r="AA25" s="287"/>
      <c r="AB25" s="903">
        <f t="shared" si="2"/>
        <v>0</v>
      </c>
      <c r="AC25" s="904" t="str">
        <f t="shared" si="10"/>
        <v xml:space="preserve"> </v>
      </c>
      <c r="AD25" s="904" t="str">
        <f t="shared" si="11"/>
        <v xml:space="preserve"> </v>
      </c>
      <c r="AE25" s="291"/>
      <c r="AF25" s="678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</row>
    <row r="26" spans="1:101" customFormat="1">
      <c r="A26" s="253"/>
      <c r="B26" s="269"/>
      <c r="C26" s="270"/>
      <c r="D26" s="271" t="str">
        <f>IFERROR(VLOOKUP(C26,'Seznamy_Obory vzdělání'!$Q$5:$R$179,2,0),"")</f>
        <v/>
      </c>
      <c r="E26" s="283"/>
      <c r="F26" s="503">
        <f t="shared" si="3"/>
        <v>0</v>
      </c>
      <c r="G26" s="284"/>
      <c r="H26" s="273">
        <f t="shared" si="4"/>
        <v>0</v>
      </c>
      <c r="I26" s="274"/>
      <c r="J26" s="347" t="str">
        <f t="shared" si="5"/>
        <v xml:space="preserve"> </v>
      </c>
      <c r="K26" s="285"/>
      <c r="L26" s="286"/>
      <c r="M26" s="287"/>
      <c r="N26" s="903">
        <f t="shared" si="0"/>
        <v>0</v>
      </c>
      <c r="O26" s="904" t="str">
        <f t="shared" si="6"/>
        <v xml:space="preserve"> </v>
      </c>
      <c r="P26" s="904" t="str">
        <f t="shared" si="7"/>
        <v xml:space="preserve"> </v>
      </c>
      <c r="Q26" s="288"/>
      <c r="R26" s="289"/>
      <c r="S26" s="290"/>
      <c r="T26" s="287"/>
      <c r="U26" s="903">
        <f t="shared" si="1"/>
        <v>0</v>
      </c>
      <c r="V26" s="904" t="str">
        <f t="shared" si="8"/>
        <v xml:space="preserve"> </v>
      </c>
      <c r="W26" s="904" t="str">
        <f t="shared" si="9"/>
        <v xml:space="preserve"> </v>
      </c>
      <c r="X26" s="291"/>
      <c r="Y26" s="289"/>
      <c r="Z26" s="290"/>
      <c r="AA26" s="287"/>
      <c r="AB26" s="903">
        <f t="shared" si="2"/>
        <v>0</v>
      </c>
      <c r="AC26" s="904" t="str">
        <f t="shared" si="10"/>
        <v xml:space="preserve"> </v>
      </c>
      <c r="AD26" s="904" t="str">
        <f t="shared" si="11"/>
        <v xml:space="preserve"> </v>
      </c>
      <c r="AE26" s="291"/>
      <c r="AF26" s="678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</row>
    <row r="27" spans="1:101" customFormat="1">
      <c r="A27" s="253"/>
      <c r="B27" s="269"/>
      <c r="C27" s="270"/>
      <c r="D27" s="271" t="str">
        <f>IFERROR(VLOOKUP(C27,'Seznamy_Obory vzdělání'!$Q$5:$R$179,2,0),"")</f>
        <v/>
      </c>
      <c r="E27" s="283"/>
      <c r="F27" s="503">
        <f t="shared" si="3"/>
        <v>0</v>
      </c>
      <c r="G27" s="284"/>
      <c r="H27" s="273">
        <f t="shared" si="4"/>
        <v>0</v>
      </c>
      <c r="I27" s="274"/>
      <c r="J27" s="347" t="str">
        <f t="shared" si="5"/>
        <v xml:space="preserve"> </v>
      </c>
      <c r="K27" s="285"/>
      <c r="L27" s="286"/>
      <c r="M27" s="287"/>
      <c r="N27" s="903">
        <f t="shared" si="0"/>
        <v>0</v>
      </c>
      <c r="O27" s="904" t="str">
        <f t="shared" si="6"/>
        <v xml:space="preserve"> </v>
      </c>
      <c r="P27" s="904" t="str">
        <f t="shared" si="7"/>
        <v xml:space="preserve"> </v>
      </c>
      <c r="Q27" s="288"/>
      <c r="R27" s="289"/>
      <c r="S27" s="290"/>
      <c r="T27" s="287"/>
      <c r="U27" s="903">
        <f t="shared" si="1"/>
        <v>0</v>
      </c>
      <c r="V27" s="904" t="str">
        <f t="shared" si="8"/>
        <v xml:space="preserve"> </v>
      </c>
      <c r="W27" s="904" t="str">
        <f t="shared" si="9"/>
        <v xml:space="preserve"> </v>
      </c>
      <c r="X27" s="291"/>
      <c r="Y27" s="289"/>
      <c r="Z27" s="290"/>
      <c r="AA27" s="287"/>
      <c r="AB27" s="903">
        <f t="shared" si="2"/>
        <v>0</v>
      </c>
      <c r="AC27" s="904" t="str">
        <f t="shared" si="10"/>
        <v xml:space="preserve"> </v>
      </c>
      <c r="AD27" s="904" t="str">
        <f t="shared" si="11"/>
        <v xml:space="preserve"> </v>
      </c>
      <c r="AE27" s="291"/>
      <c r="AF27" s="678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</row>
    <row r="28" spans="1:101" customFormat="1">
      <c r="A28" s="253"/>
      <c r="B28" s="269"/>
      <c r="C28" s="270"/>
      <c r="D28" s="271" t="str">
        <f>IFERROR(VLOOKUP(C28,'Seznamy_Obory vzdělání'!$Q$5:$R$179,2,0),"")</f>
        <v/>
      </c>
      <c r="E28" s="283"/>
      <c r="F28" s="503">
        <f t="shared" si="3"/>
        <v>0</v>
      </c>
      <c r="G28" s="284"/>
      <c r="H28" s="273">
        <f t="shared" si="4"/>
        <v>0</v>
      </c>
      <c r="I28" s="274"/>
      <c r="J28" s="347" t="str">
        <f t="shared" si="5"/>
        <v xml:space="preserve"> </v>
      </c>
      <c r="K28" s="285"/>
      <c r="L28" s="286"/>
      <c r="M28" s="287"/>
      <c r="N28" s="903">
        <f t="shared" si="0"/>
        <v>0</v>
      </c>
      <c r="O28" s="904" t="str">
        <f t="shared" si="6"/>
        <v xml:space="preserve"> </v>
      </c>
      <c r="P28" s="904" t="str">
        <f t="shared" si="7"/>
        <v xml:space="preserve"> </v>
      </c>
      <c r="Q28" s="288"/>
      <c r="R28" s="289"/>
      <c r="S28" s="290"/>
      <c r="T28" s="287"/>
      <c r="U28" s="903">
        <f t="shared" si="1"/>
        <v>0</v>
      </c>
      <c r="V28" s="904" t="str">
        <f t="shared" si="8"/>
        <v xml:space="preserve"> </v>
      </c>
      <c r="W28" s="904" t="str">
        <f t="shared" si="9"/>
        <v xml:space="preserve"> </v>
      </c>
      <c r="X28" s="291"/>
      <c r="Y28" s="289"/>
      <c r="Z28" s="290"/>
      <c r="AA28" s="287"/>
      <c r="AB28" s="903">
        <f t="shared" si="2"/>
        <v>0</v>
      </c>
      <c r="AC28" s="904" t="str">
        <f t="shared" si="10"/>
        <v xml:space="preserve"> </v>
      </c>
      <c r="AD28" s="904" t="str">
        <f t="shared" si="11"/>
        <v xml:space="preserve"> </v>
      </c>
      <c r="AE28" s="291"/>
      <c r="AF28" s="678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</row>
    <row r="29" spans="1:101" customFormat="1">
      <c r="A29" s="253"/>
      <c r="B29" s="269"/>
      <c r="C29" s="270"/>
      <c r="D29" s="271" t="str">
        <f>IFERROR(VLOOKUP(C29,'Seznamy_Obory vzdělání'!$Q$5:$R$179,2,0),"")</f>
        <v/>
      </c>
      <c r="E29" s="283"/>
      <c r="F29" s="503">
        <f t="shared" si="3"/>
        <v>0</v>
      </c>
      <c r="G29" s="284"/>
      <c r="H29" s="273">
        <f t="shared" si="4"/>
        <v>0</v>
      </c>
      <c r="I29" s="274"/>
      <c r="J29" s="347" t="str">
        <f t="shared" si="5"/>
        <v xml:space="preserve"> </v>
      </c>
      <c r="K29" s="285"/>
      <c r="L29" s="286"/>
      <c r="M29" s="287"/>
      <c r="N29" s="903">
        <f t="shared" si="0"/>
        <v>0</v>
      </c>
      <c r="O29" s="904" t="str">
        <f t="shared" si="6"/>
        <v xml:space="preserve"> </v>
      </c>
      <c r="P29" s="904" t="str">
        <f t="shared" si="7"/>
        <v xml:space="preserve"> </v>
      </c>
      <c r="Q29" s="288"/>
      <c r="R29" s="289"/>
      <c r="S29" s="290"/>
      <c r="T29" s="287"/>
      <c r="U29" s="903">
        <f t="shared" si="1"/>
        <v>0</v>
      </c>
      <c r="V29" s="904" t="str">
        <f t="shared" si="8"/>
        <v xml:space="preserve"> </v>
      </c>
      <c r="W29" s="904" t="str">
        <f t="shared" si="9"/>
        <v xml:space="preserve"> </v>
      </c>
      <c r="X29" s="291"/>
      <c r="Y29" s="289"/>
      <c r="Z29" s="290"/>
      <c r="AA29" s="287"/>
      <c r="AB29" s="903">
        <f t="shared" si="2"/>
        <v>0</v>
      </c>
      <c r="AC29" s="904" t="str">
        <f t="shared" si="10"/>
        <v xml:space="preserve"> </v>
      </c>
      <c r="AD29" s="904" t="str">
        <f t="shared" si="11"/>
        <v xml:space="preserve"> </v>
      </c>
      <c r="AE29" s="291"/>
      <c r="AF29" s="678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</row>
    <row r="30" spans="1:101" customFormat="1">
      <c r="A30" s="253"/>
      <c r="B30" s="269"/>
      <c r="C30" s="270"/>
      <c r="D30" s="271" t="str">
        <f>IFERROR(VLOOKUP(C30,'Seznamy_Obory vzdělání'!$Q$5:$R$179,2,0),"")</f>
        <v/>
      </c>
      <c r="E30" s="283"/>
      <c r="F30" s="503">
        <f t="shared" si="3"/>
        <v>0</v>
      </c>
      <c r="G30" s="284"/>
      <c r="H30" s="273">
        <f t="shared" si="4"/>
        <v>0</v>
      </c>
      <c r="I30" s="274"/>
      <c r="J30" s="347" t="str">
        <f t="shared" si="5"/>
        <v xml:space="preserve"> </v>
      </c>
      <c r="K30" s="285"/>
      <c r="L30" s="286"/>
      <c r="M30" s="287"/>
      <c r="N30" s="903">
        <f t="shared" si="0"/>
        <v>0</v>
      </c>
      <c r="O30" s="904" t="str">
        <f t="shared" si="6"/>
        <v xml:space="preserve"> </v>
      </c>
      <c r="P30" s="904" t="str">
        <f t="shared" si="7"/>
        <v xml:space="preserve"> </v>
      </c>
      <c r="Q30" s="288"/>
      <c r="R30" s="289"/>
      <c r="S30" s="290"/>
      <c r="T30" s="287"/>
      <c r="U30" s="903">
        <f t="shared" si="1"/>
        <v>0</v>
      </c>
      <c r="V30" s="904" t="str">
        <f t="shared" si="8"/>
        <v xml:space="preserve"> </v>
      </c>
      <c r="W30" s="904" t="str">
        <f t="shared" si="9"/>
        <v xml:space="preserve"> </v>
      </c>
      <c r="X30" s="291"/>
      <c r="Y30" s="289"/>
      <c r="Z30" s="290"/>
      <c r="AA30" s="287"/>
      <c r="AB30" s="903">
        <f t="shared" si="2"/>
        <v>0</v>
      </c>
      <c r="AC30" s="904" t="str">
        <f t="shared" si="10"/>
        <v xml:space="preserve"> </v>
      </c>
      <c r="AD30" s="904" t="str">
        <f t="shared" si="11"/>
        <v xml:space="preserve"> </v>
      </c>
      <c r="AE30" s="291"/>
      <c r="AF30" s="678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</row>
    <row r="31" spans="1:101" customFormat="1">
      <c r="A31" s="253"/>
      <c r="B31" s="269"/>
      <c r="C31" s="270"/>
      <c r="D31" s="271" t="str">
        <f>IFERROR(VLOOKUP(C31,'Seznamy_Obory vzdělání'!$Q$5:$R$179,2,0),"")</f>
        <v/>
      </c>
      <c r="E31" s="283"/>
      <c r="F31" s="503">
        <f t="shared" si="3"/>
        <v>0</v>
      </c>
      <c r="G31" s="284"/>
      <c r="H31" s="273">
        <f t="shared" si="4"/>
        <v>0</v>
      </c>
      <c r="I31" s="274"/>
      <c r="J31" s="347" t="str">
        <f t="shared" si="5"/>
        <v xml:space="preserve"> </v>
      </c>
      <c r="K31" s="285"/>
      <c r="L31" s="286"/>
      <c r="M31" s="287"/>
      <c r="N31" s="903">
        <f t="shared" si="0"/>
        <v>0</v>
      </c>
      <c r="O31" s="904" t="str">
        <f t="shared" si="6"/>
        <v xml:space="preserve"> </v>
      </c>
      <c r="P31" s="904" t="str">
        <f t="shared" si="7"/>
        <v xml:space="preserve"> </v>
      </c>
      <c r="Q31" s="288"/>
      <c r="R31" s="289"/>
      <c r="S31" s="290"/>
      <c r="T31" s="287"/>
      <c r="U31" s="903">
        <f t="shared" si="1"/>
        <v>0</v>
      </c>
      <c r="V31" s="904" t="str">
        <f t="shared" si="8"/>
        <v xml:space="preserve"> </v>
      </c>
      <c r="W31" s="904" t="str">
        <f t="shared" si="9"/>
        <v xml:space="preserve"> </v>
      </c>
      <c r="X31" s="291"/>
      <c r="Y31" s="289"/>
      <c r="Z31" s="290"/>
      <c r="AA31" s="287"/>
      <c r="AB31" s="903">
        <f t="shared" si="2"/>
        <v>0</v>
      </c>
      <c r="AC31" s="904" t="str">
        <f t="shared" si="10"/>
        <v xml:space="preserve"> </v>
      </c>
      <c r="AD31" s="904" t="str">
        <f t="shared" si="11"/>
        <v xml:space="preserve"> </v>
      </c>
      <c r="AE31" s="291"/>
      <c r="AF31" s="678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</row>
    <row r="32" spans="1:101" customFormat="1">
      <c r="A32" s="253"/>
      <c r="B32" s="269"/>
      <c r="C32" s="270"/>
      <c r="D32" s="271" t="str">
        <f>IFERROR(VLOOKUP(C32,'Seznamy_Obory vzdělání'!$Q$5:$R$179,2,0),"")</f>
        <v/>
      </c>
      <c r="E32" s="283"/>
      <c r="F32" s="503">
        <f t="shared" si="3"/>
        <v>0</v>
      </c>
      <c r="G32" s="284"/>
      <c r="H32" s="273">
        <f t="shared" si="4"/>
        <v>0</v>
      </c>
      <c r="I32" s="274"/>
      <c r="J32" s="347" t="str">
        <f t="shared" si="5"/>
        <v xml:space="preserve"> </v>
      </c>
      <c r="K32" s="285"/>
      <c r="L32" s="286"/>
      <c r="M32" s="287"/>
      <c r="N32" s="903">
        <f t="shared" si="0"/>
        <v>0</v>
      </c>
      <c r="O32" s="904" t="str">
        <f t="shared" si="6"/>
        <v xml:space="preserve"> </v>
      </c>
      <c r="P32" s="904" t="str">
        <f t="shared" si="7"/>
        <v xml:space="preserve"> </v>
      </c>
      <c r="Q32" s="288"/>
      <c r="R32" s="289"/>
      <c r="S32" s="290"/>
      <c r="T32" s="287"/>
      <c r="U32" s="903">
        <f t="shared" si="1"/>
        <v>0</v>
      </c>
      <c r="V32" s="904" t="str">
        <f t="shared" si="8"/>
        <v xml:space="preserve"> </v>
      </c>
      <c r="W32" s="904" t="str">
        <f t="shared" si="9"/>
        <v xml:space="preserve"> </v>
      </c>
      <c r="X32" s="291"/>
      <c r="Y32" s="289"/>
      <c r="Z32" s="290"/>
      <c r="AA32" s="287"/>
      <c r="AB32" s="903">
        <f t="shared" si="2"/>
        <v>0</v>
      </c>
      <c r="AC32" s="904" t="str">
        <f t="shared" si="10"/>
        <v xml:space="preserve"> </v>
      </c>
      <c r="AD32" s="904" t="str">
        <f t="shared" si="11"/>
        <v xml:space="preserve"> </v>
      </c>
      <c r="AE32" s="291"/>
      <c r="AF32" s="678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</row>
    <row r="33" spans="1:101" customFormat="1">
      <c r="A33" s="253"/>
      <c r="B33" s="269"/>
      <c r="C33" s="270"/>
      <c r="D33" s="271" t="str">
        <f>IFERROR(VLOOKUP(C33,'Seznamy_Obory vzdělání'!$Q$5:$R$179,2,0),"")</f>
        <v/>
      </c>
      <c r="E33" s="283"/>
      <c r="F33" s="503">
        <f t="shared" si="3"/>
        <v>0</v>
      </c>
      <c r="G33" s="284"/>
      <c r="H33" s="273">
        <f t="shared" si="4"/>
        <v>0</v>
      </c>
      <c r="I33" s="274"/>
      <c r="J33" s="347" t="str">
        <f t="shared" si="5"/>
        <v xml:space="preserve"> </v>
      </c>
      <c r="K33" s="285"/>
      <c r="L33" s="286"/>
      <c r="M33" s="287"/>
      <c r="N33" s="903">
        <f t="shared" si="0"/>
        <v>0</v>
      </c>
      <c r="O33" s="904" t="str">
        <f t="shared" si="6"/>
        <v xml:space="preserve"> </v>
      </c>
      <c r="P33" s="904" t="str">
        <f t="shared" si="7"/>
        <v xml:space="preserve"> </v>
      </c>
      <c r="Q33" s="288"/>
      <c r="R33" s="289"/>
      <c r="S33" s="290"/>
      <c r="T33" s="287"/>
      <c r="U33" s="903">
        <f t="shared" si="1"/>
        <v>0</v>
      </c>
      <c r="V33" s="904" t="str">
        <f t="shared" si="8"/>
        <v xml:space="preserve"> </v>
      </c>
      <c r="W33" s="904" t="str">
        <f t="shared" si="9"/>
        <v xml:space="preserve"> </v>
      </c>
      <c r="X33" s="291"/>
      <c r="Y33" s="289"/>
      <c r="Z33" s="290"/>
      <c r="AA33" s="287"/>
      <c r="AB33" s="903">
        <f t="shared" si="2"/>
        <v>0</v>
      </c>
      <c r="AC33" s="904" t="str">
        <f t="shared" si="10"/>
        <v xml:space="preserve"> </v>
      </c>
      <c r="AD33" s="904" t="str">
        <f t="shared" si="11"/>
        <v xml:space="preserve"> </v>
      </c>
      <c r="AE33" s="291"/>
      <c r="AF33" s="678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</row>
    <row r="34" spans="1:101" customFormat="1">
      <c r="A34" s="253"/>
      <c r="B34" s="269"/>
      <c r="C34" s="270"/>
      <c r="D34" s="271" t="str">
        <f>IFERROR(VLOOKUP(C34,'Seznamy_Obory vzdělání'!$Q$5:$R$179,2,0),"")</f>
        <v/>
      </c>
      <c r="E34" s="283"/>
      <c r="F34" s="503">
        <f t="shared" si="3"/>
        <v>0</v>
      </c>
      <c r="G34" s="284"/>
      <c r="H34" s="273">
        <f t="shared" si="4"/>
        <v>0</v>
      </c>
      <c r="I34" s="274"/>
      <c r="J34" s="347" t="str">
        <f t="shared" si="5"/>
        <v xml:space="preserve"> </v>
      </c>
      <c r="K34" s="285"/>
      <c r="L34" s="286"/>
      <c r="M34" s="287"/>
      <c r="N34" s="903">
        <f t="shared" si="0"/>
        <v>0</v>
      </c>
      <c r="O34" s="904" t="str">
        <f t="shared" si="6"/>
        <v xml:space="preserve"> </v>
      </c>
      <c r="P34" s="904" t="str">
        <f t="shared" si="7"/>
        <v xml:space="preserve"> </v>
      </c>
      <c r="Q34" s="288"/>
      <c r="R34" s="289"/>
      <c r="S34" s="290"/>
      <c r="T34" s="287"/>
      <c r="U34" s="903">
        <f t="shared" si="1"/>
        <v>0</v>
      </c>
      <c r="V34" s="904" t="str">
        <f t="shared" si="8"/>
        <v xml:space="preserve"> </v>
      </c>
      <c r="W34" s="904" t="str">
        <f t="shared" si="9"/>
        <v xml:space="preserve"> </v>
      </c>
      <c r="X34" s="291"/>
      <c r="Y34" s="289"/>
      <c r="Z34" s="290"/>
      <c r="AA34" s="287"/>
      <c r="AB34" s="903">
        <f t="shared" si="2"/>
        <v>0</v>
      </c>
      <c r="AC34" s="904" t="str">
        <f t="shared" si="10"/>
        <v xml:space="preserve"> </v>
      </c>
      <c r="AD34" s="904" t="str">
        <f t="shared" si="11"/>
        <v xml:space="preserve"> </v>
      </c>
      <c r="AE34" s="291"/>
      <c r="AF34" s="678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</row>
    <row r="35" spans="1:101" customFormat="1">
      <c r="A35" s="253"/>
      <c r="B35" s="269"/>
      <c r="C35" s="270"/>
      <c r="D35" s="271" t="str">
        <f>IFERROR(VLOOKUP(C35,'Seznamy_Obory vzdělání'!$Q$5:$R$179,2,0),"")</f>
        <v/>
      </c>
      <c r="E35" s="283"/>
      <c r="F35" s="503">
        <f t="shared" si="3"/>
        <v>0</v>
      </c>
      <c r="G35" s="284"/>
      <c r="H35" s="273">
        <f t="shared" si="4"/>
        <v>0</v>
      </c>
      <c r="I35" s="274"/>
      <c r="J35" s="347" t="str">
        <f t="shared" si="5"/>
        <v xml:space="preserve"> </v>
      </c>
      <c r="K35" s="285"/>
      <c r="L35" s="286"/>
      <c r="M35" s="287"/>
      <c r="N35" s="903">
        <f t="shared" si="0"/>
        <v>0</v>
      </c>
      <c r="O35" s="904" t="str">
        <f t="shared" si="6"/>
        <v xml:space="preserve"> </v>
      </c>
      <c r="P35" s="904" t="str">
        <f t="shared" si="7"/>
        <v xml:space="preserve"> </v>
      </c>
      <c r="Q35" s="288"/>
      <c r="R35" s="289"/>
      <c r="S35" s="290"/>
      <c r="T35" s="287"/>
      <c r="U35" s="903">
        <f t="shared" si="1"/>
        <v>0</v>
      </c>
      <c r="V35" s="904" t="str">
        <f t="shared" si="8"/>
        <v xml:space="preserve"> </v>
      </c>
      <c r="W35" s="904" t="str">
        <f t="shared" si="9"/>
        <v xml:space="preserve"> </v>
      </c>
      <c r="X35" s="291"/>
      <c r="Y35" s="289"/>
      <c r="Z35" s="290"/>
      <c r="AA35" s="287"/>
      <c r="AB35" s="903">
        <f t="shared" si="2"/>
        <v>0</v>
      </c>
      <c r="AC35" s="904" t="str">
        <f t="shared" si="10"/>
        <v xml:space="preserve"> </v>
      </c>
      <c r="AD35" s="904" t="str">
        <f t="shared" si="11"/>
        <v xml:space="preserve"> </v>
      </c>
      <c r="AE35" s="291"/>
      <c r="AF35" s="678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</row>
    <row r="36" spans="1:101" customFormat="1">
      <c r="A36" s="253"/>
      <c r="B36" s="269"/>
      <c r="C36" s="270"/>
      <c r="D36" s="271" t="str">
        <f>IFERROR(VLOOKUP(C36,'Seznamy_Obory vzdělání'!$Q$5:$R$179,2,0),"")</f>
        <v/>
      </c>
      <c r="E36" s="283"/>
      <c r="F36" s="503">
        <f t="shared" si="3"/>
        <v>0</v>
      </c>
      <c r="G36" s="284"/>
      <c r="H36" s="273">
        <f t="shared" si="4"/>
        <v>0</v>
      </c>
      <c r="I36" s="274"/>
      <c r="J36" s="347" t="str">
        <f t="shared" si="5"/>
        <v xml:space="preserve"> </v>
      </c>
      <c r="K36" s="285"/>
      <c r="L36" s="286"/>
      <c r="M36" s="287"/>
      <c r="N36" s="903">
        <f t="shared" si="0"/>
        <v>0</v>
      </c>
      <c r="O36" s="904" t="str">
        <f t="shared" si="6"/>
        <v xml:space="preserve"> </v>
      </c>
      <c r="P36" s="904" t="str">
        <f t="shared" si="7"/>
        <v xml:space="preserve"> </v>
      </c>
      <c r="Q36" s="288"/>
      <c r="R36" s="289"/>
      <c r="S36" s="290"/>
      <c r="T36" s="287"/>
      <c r="U36" s="903">
        <f t="shared" si="1"/>
        <v>0</v>
      </c>
      <c r="V36" s="904" t="str">
        <f t="shared" si="8"/>
        <v xml:space="preserve"> </v>
      </c>
      <c r="W36" s="904" t="str">
        <f t="shared" si="9"/>
        <v xml:space="preserve"> </v>
      </c>
      <c r="X36" s="291"/>
      <c r="Y36" s="289"/>
      <c r="Z36" s="290"/>
      <c r="AA36" s="287"/>
      <c r="AB36" s="903">
        <f t="shared" si="2"/>
        <v>0</v>
      </c>
      <c r="AC36" s="904" t="str">
        <f t="shared" si="10"/>
        <v xml:space="preserve"> </v>
      </c>
      <c r="AD36" s="904" t="str">
        <f t="shared" si="11"/>
        <v xml:space="preserve"> </v>
      </c>
      <c r="AE36" s="291"/>
      <c r="AF36" s="678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</row>
    <row r="37" spans="1:101" customFormat="1">
      <c r="A37" s="253"/>
      <c r="B37" s="269"/>
      <c r="C37" s="270"/>
      <c r="D37" s="271" t="str">
        <f>IFERROR(VLOOKUP(C37,'Seznamy_Obory vzdělání'!$Q$5:$R$179,2,0),"")</f>
        <v/>
      </c>
      <c r="E37" s="283"/>
      <c r="F37" s="503">
        <f t="shared" si="3"/>
        <v>0</v>
      </c>
      <c r="G37" s="284"/>
      <c r="H37" s="273">
        <f t="shared" si="4"/>
        <v>0</v>
      </c>
      <c r="I37" s="274"/>
      <c r="J37" s="347" t="str">
        <f t="shared" si="5"/>
        <v xml:space="preserve"> </v>
      </c>
      <c r="K37" s="285"/>
      <c r="L37" s="286"/>
      <c r="M37" s="287"/>
      <c r="N37" s="903">
        <f t="shared" si="0"/>
        <v>0</v>
      </c>
      <c r="O37" s="904" t="str">
        <f t="shared" si="6"/>
        <v xml:space="preserve"> </v>
      </c>
      <c r="P37" s="904" t="str">
        <f t="shared" si="7"/>
        <v xml:space="preserve"> </v>
      </c>
      <c r="Q37" s="288"/>
      <c r="R37" s="289"/>
      <c r="S37" s="290"/>
      <c r="T37" s="287"/>
      <c r="U37" s="903">
        <f t="shared" si="1"/>
        <v>0</v>
      </c>
      <c r="V37" s="904" t="str">
        <f t="shared" si="8"/>
        <v xml:space="preserve"> </v>
      </c>
      <c r="W37" s="904" t="str">
        <f t="shared" si="9"/>
        <v xml:space="preserve"> </v>
      </c>
      <c r="X37" s="291"/>
      <c r="Y37" s="289"/>
      <c r="Z37" s="290"/>
      <c r="AA37" s="287"/>
      <c r="AB37" s="903">
        <f t="shared" si="2"/>
        <v>0</v>
      </c>
      <c r="AC37" s="904" t="str">
        <f t="shared" si="10"/>
        <v xml:space="preserve"> </v>
      </c>
      <c r="AD37" s="904" t="str">
        <f t="shared" si="11"/>
        <v xml:space="preserve"> </v>
      </c>
      <c r="AE37" s="291"/>
      <c r="AF37" s="678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</row>
    <row r="38" spans="1:101" customFormat="1">
      <c r="A38" s="253"/>
      <c r="B38" s="269"/>
      <c r="C38" s="270"/>
      <c r="D38" s="271" t="str">
        <f>IFERROR(VLOOKUP(C38,'Seznamy_Obory vzdělání'!$Q$5:$R$179,2,0),"")</f>
        <v/>
      </c>
      <c r="E38" s="283"/>
      <c r="F38" s="503">
        <f t="shared" si="3"/>
        <v>0</v>
      </c>
      <c r="G38" s="284"/>
      <c r="H38" s="273">
        <f t="shared" si="4"/>
        <v>0</v>
      </c>
      <c r="I38" s="274"/>
      <c r="J38" s="347" t="str">
        <f t="shared" si="5"/>
        <v xml:space="preserve"> </v>
      </c>
      <c r="K38" s="285"/>
      <c r="L38" s="286"/>
      <c r="M38" s="287"/>
      <c r="N38" s="903">
        <f t="shared" si="0"/>
        <v>0</v>
      </c>
      <c r="O38" s="904" t="str">
        <f t="shared" si="6"/>
        <v xml:space="preserve"> </v>
      </c>
      <c r="P38" s="904" t="str">
        <f t="shared" si="7"/>
        <v xml:space="preserve"> </v>
      </c>
      <c r="Q38" s="288"/>
      <c r="R38" s="289"/>
      <c r="S38" s="290"/>
      <c r="T38" s="287"/>
      <c r="U38" s="903">
        <f t="shared" si="1"/>
        <v>0</v>
      </c>
      <c r="V38" s="904" t="str">
        <f t="shared" si="8"/>
        <v xml:space="preserve"> </v>
      </c>
      <c r="W38" s="904" t="str">
        <f t="shared" si="9"/>
        <v xml:space="preserve"> </v>
      </c>
      <c r="X38" s="291"/>
      <c r="Y38" s="289"/>
      <c r="Z38" s="290"/>
      <c r="AA38" s="287"/>
      <c r="AB38" s="903">
        <f t="shared" si="2"/>
        <v>0</v>
      </c>
      <c r="AC38" s="904" t="str">
        <f t="shared" si="10"/>
        <v xml:space="preserve"> </v>
      </c>
      <c r="AD38" s="904" t="str">
        <f t="shared" si="11"/>
        <v xml:space="preserve"> </v>
      </c>
      <c r="AE38" s="291"/>
      <c r="AF38" s="678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</row>
    <row r="39" spans="1:101" customFormat="1">
      <c r="A39" s="253"/>
      <c r="B39" s="269"/>
      <c r="C39" s="270"/>
      <c r="D39" s="271" t="str">
        <f>IFERROR(VLOOKUP(C39,'Seznamy_Obory vzdělání'!$Q$5:$R$179,2,0),"")</f>
        <v/>
      </c>
      <c r="E39" s="283"/>
      <c r="F39" s="503">
        <f t="shared" si="3"/>
        <v>0</v>
      </c>
      <c r="G39" s="284"/>
      <c r="H39" s="273">
        <f t="shared" si="4"/>
        <v>0</v>
      </c>
      <c r="I39" s="274"/>
      <c r="J39" s="347" t="str">
        <f t="shared" si="5"/>
        <v xml:space="preserve"> </v>
      </c>
      <c r="K39" s="285"/>
      <c r="L39" s="286"/>
      <c r="M39" s="287"/>
      <c r="N39" s="903">
        <f t="shared" si="0"/>
        <v>0</v>
      </c>
      <c r="O39" s="904" t="str">
        <f t="shared" si="6"/>
        <v xml:space="preserve"> </v>
      </c>
      <c r="P39" s="904" t="str">
        <f t="shared" si="7"/>
        <v xml:space="preserve"> </v>
      </c>
      <c r="Q39" s="288"/>
      <c r="R39" s="289"/>
      <c r="S39" s="290"/>
      <c r="T39" s="287"/>
      <c r="U39" s="903">
        <f t="shared" si="1"/>
        <v>0</v>
      </c>
      <c r="V39" s="904" t="str">
        <f t="shared" si="8"/>
        <v xml:space="preserve"> </v>
      </c>
      <c r="W39" s="904" t="str">
        <f t="shared" si="9"/>
        <v xml:space="preserve"> </v>
      </c>
      <c r="X39" s="291"/>
      <c r="Y39" s="289"/>
      <c r="Z39" s="290"/>
      <c r="AA39" s="287"/>
      <c r="AB39" s="903">
        <f t="shared" si="2"/>
        <v>0</v>
      </c>
      <c r="AC39" s="904" t="str">
        <f t="shared" si="10"/>
        <v xml:space="preserve"> </v>
      </c>
      <c r="AD39" s="904" t="str">
        <f t="shared" si="11"/>
        <v xml:space="preserve"> </v>
      </c>
      <c r="AE39" s="291"/>
      <c r="AF39" s="678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</row>
    <row r="40" spans="1:101" customFormat="1">
      <c r="A40" s="253"/>
      <c r="B40" s="269"/>
      <c r="C40" s="270"/>
      <c r="D40" s="271" t="str">
        <f>IFERROR(VLOOKUP(C40,'Seznamy_Obory vzdělání'!$Q$5:$R$179,2,0),"")</f>
        <v/>
      </c>
      <c r="E40" s="283"/>
      <c r="F40" s="503">
        <f t="shared" si="3"/>
        <v>0</v>
      </c>
      <c r="G40" s="284"/>
      <c r="H40" s="273">
        <f t="shared" si="4"/>
        <v>0</v>
      </c>
      <c r="I40" s="274"/>
      <c r="J40" s="347" t="str">
        <f t="shared" si="5"/>
        <v xml:space="preserve"> </v>
      </c>
      <c r="K40" s="285"/>
      <c r="L40" s="286"/>
      <c r="M40" s="287"/>
      <c r="N40" s="903">
        <f t="shared" si="0"/>
        <v>0</v>
      </c>
      <c r="O40" s="904" t="str">
        <f t="shared" si="6"/>
        <v xml:space="preserve"> </v>
      </c>
      <c r="P40" s="904" t="str">
        <f t="shared" si="7"/>
        <v xml:space="preserve"> </v>
      </c>
      <c r="Q40" s="288"/>
      <c r="R40" s="289"/>
      <c r="S40" s="290"/>
      <c r="T40" s="287"/>
      <c r="U40" s="903">
        <f t="shared" si="1"/>
        <v>0</v>
      </c>
      <c r="V40" s="904" t="str">
        <f t="shared" si="8"/>
        <v xml:space="preserve"> </v>
      </c>
      <c r="W40" s="904" t="str">
        <f t="shared" si="9"/>
        <v xml:space="preserve"> </v>
      </c>
      <c r="X40" s="291"/>
      <c r="Y40" s="289"/>
      <c r="Z40" s="290"/>
      <c r="AA40" s="287"/>
      <c r="AB40" s="903">
        <f t="shared" si="2"/>
        <v>0</v>
      </c>
      <c r="AC40" s="904" t="str">
        <f t="shared" si="10"/>
        <v xml:space="preserve"> </v>
      </c>
      <c r="AD40" s="904" t="str">
        <f t="shared" si="11"/>
        <v xml:space="preserve"> </v>
      </c>
      <c r="AE40" s="291"/>
      <c r="AF40" s="678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</row>
    <row r="41" spans="1:101" customFormat="1">
      <c r="A41" s="253"/>
      <c r="B41" s="269"/>
      <c r="C41" s="270"/>
      <c r="D41" s="271" t="str">
        <f>IFERROR(VLOOKUP(C41,'Seznamy_Obory vzdělání'!$Q$5:$R$179,2,0),"")</f>
        <v/>
      </c>
      <c r="E41" s="283"/>
      <c r="F41" s="503">
        <f t="shared" si="3"/>
        <v>0</v>
      </c>
      <c r="G41" s="284"/>
      <c r="H41" s="273">
        <f t="shared" si="4"/>
        <v>0</v>
      </c>
      <c r="I41" s="274"/>
      <c r="J41" s="347" t="str">
        <f t="shared" si="5"/>
        <v xml:space="preserve"> </v>
      </c>
      <c r="K41" s="285"/>
      <c r="L41" s="286"/>
      <c r="M41" s="287"/>
      <c r="N41" s="903">
        <f t="shared" si="0"/>
        <v>0</v>
      </c>
      <c r="O41" s="904" t="str">
        <f t="shared" si="6"/>
        <v xml:space="preserve"> </v>
      </c>
      <c r="P41" s="904" t="str">
        <f t="shared" si="7"/>
        <v xml:space="preserve"> </v>
      </c>
      <c r="Q41" s="288"/>
      <c r="R41" s="289"/>
      <c r="S41" s="290"/>
      <c r="T41" s="287"/>
      <c r="U41" s="903">
        <f t="shared" si="1"/>
        <v>0</v>
      </c>
      <c r="V41" s="904" t="str">
        <f t="shared" si="8"/>
        <v xml:space="preserve"> </v>
      </c>
      <c r="W41" s="904" t="str">
        <f t="shared" si="9"/>
        <v xml:space="preserve"> </v>
      </c>
      <c r="X41" s="291"/>
      <c r="Y41" s="289"/>
      <c r="Z41" s="290"/>
      <c r="AA41" s="287"/>
      <c r="AB41" s="903">
        <f t="shared" si="2"/>
        <v>0</v>
      </c>
      <c r="AC41" s="904" t="str">
        <f t="shared" si="10"/>
        <v xml:space="preserve"> </v>
      </c>
      <c r="AD41" s="904" t="str">
        <f t="shared" si="11"/>
        <v xml:space="preserve"> </v>
      </c>
      <c r="AE41" s="291"/>
      <c r="AF41" s="678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</row>
    <row r="42" spans="1:101" customFormat="1">
      <c r="A42" s="253"/>
      <c r="B42" s="269"/>
      <c r="C42" s="270"/>
      <c r="D42" s="271" t="str">
        <f>IFERROR(VLOOKUP(C42,'Seznamy_Obory vzdělání'!$Q$5:$R$179,2,0),"")</f>
        <v/>
      </c>
      <c r="E42" s="283"/>
      <c r="F42" s="503">
        <f t="shared" si="3"/>
        <v>0</v>
      </c>
      <c r="G42" s="284"/>
      <c r="H42" s="273">
        <f t="shared" si="4"/>
        <v>0</v>
      </c>
      <c r="I42" s="274"/>
      <c r="J42" s="347" t="str">
        <f t="shared" si="5"/>
        <v xml:space="preserve"> </v>
      </c>
      <c r="K42" s="285"/>
      <c r="L42" s="286"/>
      <c r="M42" s="287"/>
      <c r="N42" s="903">
        <f t="shared" si="0"/>
        <v>0</v>
      </c>
      <c r="O42" s="904" t="str">
        <f t="shared" si="6"/>
        <v xml:space="preserve"> </v>
      </c>
      <c r="P42" s="904" t="str">
        <f t="shared" si="7"/>
        <v xml:space="preserve"> </v>
      </c>
      <c r="Q42" s="288"/>
      <c r="R42" s="289"/>
      <c r="S42" s="290"/>
      <c r="T42" s="287"/>
      <c r="U42" s="903">
        <f t="shared" si="1"/>
        <v>0</v>
      </c>
      <c r="V42" s="904" t="str">
        <f t="shared" si="8"/>
        <v xml:space="preserve"> </v>
      </c>
      <c r="W42" s="904" t="str">
        <f t="shared" si="9"/>
        <v xml:space="preserve"> </v>
      </c>
      <c r="X42" s="291"/>
      <c r="Y42" s="289"/>
      <c r="Z42" s="290"/>
      <c r="AA42" s="287"/>
      <c r="AB42" s="903">
        <f t="shared" si="2"/>
        <v>0</v>
      </c>
      <c r="AC42" s="904" t="str">
        <f t="shared" si="10"/>
        <v xml:space="preserve"> </v>
      </c>
      <c r="AD42" s="904" t="str">
        <f t="shared" si="11"/>
        <v xml:space="preserve"> </v>
      </c>
      <c r="AE42" s="291"/>
      <c r="AF42" s="678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</row>
    <row r="43" spans="1:101" customFormat="1">
      <c r="A43" s="253"/>
      <c r="B43" s="269"/>
      <c r="C43" s="270"/>
      <c r="D43" s="271" t="str">
        <f>IFERROR(VLOOKUP(C43,'Seznamy_Obory vzdělání'!$Q$5:$R$179,2,0),"")</f>
        <v/>
      </c>
      <c r="E43" s="283"/>
      <c r="F43" s="503">
        <f t="shared" si="3"/>
        <v>0</v>
      </c>
      <c r="G43" s="284"/>
      <c r="H43" s="273">
        <f t="shared" si="4"/>
        <v>0</v>
      </c>
      <c r="I43" s="274"/>
      <c r="J43" s="347" t="str">
        <f t="shared" si="5"/>
        <v xml:space="preserve"> </v>
      </c>
      <c r="K43" s="285"/>
      <c r="L43" s="286"/>
      <c r="M43" s="287"/>
      <c r="N43" s="903">
        <f t="shared" si="0"/>
        <v>0</v>
      </c>
      <c r="O43" s="904" t="str">
        <f t="shared" si="6"/>
        <v xml:space="preserve"> </v>
      </c>
      <c r="P43" s="904" t="str">
        <f t="shared" si="7"/>
        <v xml:space="preserve"> </v>
      </c>
      <c r="Q43" s="288"/>
      <c r="R43" s="289"/>
      <c r="S43" s="290"/>
      <c r="T43" s="287"/>
      <c r="U43" s="903">
        <f t="shared" si="1"/>
        <v>0</v>
      </c>
      <c r="V43" s="904" t="str">
        <f t="shared" si="8"/>
        <v xml:space="preserve"> </v>
      </c>
      <c r="W43" s="904" t="str">
        <f t="shared" si="9"/>
        <v xml:space="preserve"> </v>
      </c>
      <c r="X43" s="291"/>
      <c r="Y43" s="289"/>
      <c r="Z43" s="290"/>
      <c r="AA43" s="287"/>
      <c r="AB43" s="903">
        <f t="shared" si="2"/>
        <v>0</v>
      </c>
      <c r="AC43" s="904" t="str">
        <f t="shared" si="10"/>
        <v xml:space="preserve"> </v>
      </c>
      <c r="AD43" s="904" t="str">
        <f t="shared" si="11"/>
        <v xml:space="preserve"> </v>
      </c>
      <c r="AE43" s="291"/>
      <c r="AF43" s="678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</row>
    <row r="44" spans="1:101" customFormat="1">
      <c r="A44" s="253"/>
      <c r="B44" s="269"/>
      <c r="C44" s="270"/>
      <c r="D44" s="271" t="str">
        <f>IFERROR(VLOOKUP(C44,'Seznamy_Obory vzdělání'!$Q$5:$R$179,2,0),"")</f>
        <v/>
      </c>
      <c r="E44" s="283"/>
      <c r="F44" s="503">
        <f t="shared" si="3"/>
        <v>0</v>
      </c>
      <c r="G44" s="284"/>
      <c r="H44" s="273">
        <f t="shared" si="4"/>
        <v>0</v>
      </c>
      <c r="I44" s="274"/>
      <c r="J44" s="347" t="str">
        <f t="shared" si="5"/>
        <v xml:space="preserve"> </v>
      </c>
      <c r="K44" s="285"/>
      <c r="L44" s="286"/>
      <c r="M44" s="287"/>
      <c r="N44" s="903">
        <f t="shared" si="0"/>
        <v>0</v>
      </c>
      <c r="O44" s="904" t="str">
        <f t="shared" si="6"/>
        <v xml:space="preserve"> </v>
      </c>
      <c r="P44" s="904" t="str">
        <f t="shared" si="7"/>
        <v xml:space="preserve"> </v>
      </c>
      <c r="Q44" s="288"/>
      <c r="R44" s="289"/>
      <c r="S44" s="290"/>
      <c r="T44" s="287"/>
      <c r="U44" s="903">
        <f t="shared" si="1"/>
        <v>0</v>
      </c>
      <c r="V44" s="904" t="str">
        <f t="shared" si="8"/>
        <v xml:space="preserve"> </v>
      </c>
      <c r="W44" s="904" t="str">
        <f t="shared" si="9"/>
        <v xml:space="preserve"> </v>
      </c>
      <c r="X44" s="291"/>
      <c r="Y44" s="289"/>
      <c r="Z44" s="290"/>
      <c r="AA44" s="287"/>
      <c r="AB44" s="903">
        <f t="shared" si="2"/>
        <v>0</v>
      </c>
      <c r="AC44" s="904" t="str">
        <f t="shared" si="10"/>
        <v xml:space="preserve"> </v>
      </c>
      <c r="AD44" s="904" t="str">
        <f t="shared" si="11"/>
        <v xml:space="preserve"> </v>
      </c>
      <c r="AE44" s="291"/>
      <c r="AF44" s="678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</row>
    <row r="45" spans="1:101" customFormat="1">
      <c r="A45" s="253"/>
      <c r="B45" s="269"/>
      <c r="C45" s="270"/>
      <c r="D45" s="271" t="str">
        <f>IFERROR(VLOOKUP(C45,'Seznamy_Obory vzdělání'!$Q$5:$R$179,2,0),"")</f>
        <v/>
      </c>
      <c r="E45" s="283"/>
      <c r="F45" s="503">
        <f t="shared" si="3"/>
        <v>0</v>
      </c>
      <c r="G45" s="284"/>
      <c r="H45" s="273">
        <f t="shared" si="4"/>
        <v>0</v>
      </c>
      <c r="I45" s="274"/>
      <c r="J45" s="347" t="str">
        <f t="shared" si="5"/>
        <v xml:space="preserve"> </v>
      </c>
      <c r="K45" s="285"/>
      <c r="L45" s="286"/>
      <c r="M45" s="287"/>
      <c r="N45" s="903">
        <f t="shared" si="0"/>
        <v>0</v>
      </c>
      <c r="O45" s="904" t="str">
        <f t="shared" si="6"/>
        <v xml:space="preserve"> </v>
      </c>
      <c r="P45" s="904" t="str">
        <f t="shared" si="7"/>
        <v xml:space="preserve"> </v>
      </c>
      <c r="Q45" s="288"/>
      <c r="R45" s="289"/>
      <c r="S45" s="290"/>
      <c r="T45" s="287"/>
      <c r="U45" s="903">
        <f t="shared" si="1"/>
        <v>0</v>
      </c>
      <c r="V45" s="904" t="str">
        <f t="shared" si="8"/>
        <v xml:space="preserve"> </v>
      </c>
      <c r="W45" s="904" t="str">
        <f t="shared" si="9"/>
        <v xml:space="preserve"> </v>
      </c>
      <c r="X45" s="291"/>
      <c r="Y45" s="289"/>
      <c r="Z45" s="290"/>
      <c r="AA45" s="287"/>
      <c r="AB45" s="903">
        <f t="shared" si="2"/>
        <v>0</v>
      </c>
      <c r="AC45" s="904" t="str">
        <f t="shared" si="10"/>
        <v xml:space="preserve"> </v>
      </c>
      <c r="AD45" s="904" t="str">
        <f t="shared" si="11"/>
        <v xml:space="preserve"> </v>
      </c>
      <c r="AE45" s="291"/>
      <c r="AF45" s="678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</row>
    <row r="46" spans="1:101" customFormat="1">
      <c r="A46" s="253"/>
      <c r="B46" s="269"/>
      <c r="C46" s="270"/>
      <c r="D46" s="271" t="str">
        <f>IFERROR(VLOOKUP(C46,'Seznamy_Obory vzdělání'!$Q$5:$R$179,2,0),"")</f>
        <v/>
      </c>
      <c r="E46" s="283"/>
      <c r="F46" s="503">
        <f t="shared" si="3"/>
        <v>0</v>
      </c>
      <c r="G46" s="284"/>
      <c r="H46" s="273">
        <f t="shared" si="4"/>
        <v>0</v>
      </c>
      <c r="I46" s="274"/>
      <c r="J46" s="347" t="str">
        <f t="shared" si="5"/>
        <v xml:space="preserve"> </v>
      </c>
      <c r="K46" s="285"/>
      <c r="L46" s="286"/>
      <c r="M46" s="287"/>
      <c r="N46" s="903">
        <f t="shared" si="0"/>
        <v>0</v>
      </c>
      <c r="O46" s="904" t="str">
        <f t="shared" si="6"/>
        <v xml:space="preserve"> </v>
      </c>
      <c r="P46" s="904" t="str">
        <f t="shared" si="7"/>
        <v xml:space="preserve"> </v>
      </c>
      <c r="Q46" s="288"/>
      <c r="R46" s="289"/>
      <c r="S46" s="290"/>
      <c r="T46" s="287"/>
      <c r="U46" s="903">
        <f t="shared" si="1"/>
        <v>0</v>
      </c>
      <c r="V46" s="904" t="str">
        <f t="shared" si="8"/>
        <v xml:space="preserve"> </v>
      </c>
      <c r="W46" s="904" t="str">
        <f t="shared" si="9"/>
        <v xml:space="preserve"> </v>
      </c>
      <c r="X46" s="291"/>
      <c r="Y46" s="289"/>
      <c r="Z46" s="290"/>
      <c r="AA46" s="287"/>
      <c r="AB46" s="903">
        <f t="shared" si="2"/>
        <v>0</v>
      </c>
      <c r="AC46" s="904" t="str">
        <f t="shared" si="10"/>
        <v xml:space="preserve"> </v>
      </c>
      <c r="AD46" s="904" t="str">
        <f t="shared" si="11"/>
        <v xml:space="preserve"> </v>
      </c>
      <c r="AE46" s="291"/>
      <c r="AF46" s="678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</row>
    <row r="47" spans="1:101" customFormat="1">
      <c r="A47" s="253"/>
      <c r="B47" s="269"/>
      <c r="C47" s="270"/>
      <c r="D47" s="271" t="str">
        <f>IFERROR(VLOOKUP(C47,'Seznamy_Obory vzdělání'!$Q$5:$R$179,2,0),"")</f>
        <v/>
      </c>
      <c r="E47" s="283"/>
      <c r="F47" s="503">
        <f t="shared" si="3"/>
        <v>0</v>
      </c>
      <c r="G47" s="284"/>
      <c r="H47" s="273">
        <f t="shared" si="4"/>
        <v>0</v>
      </c>
      <c r="I47" s="274"/>
      <c r="J47" s="347" t="str">
        <f t="shared" si="5"/>
        <v xml:space="preserve"> </v>
      </c>
      <c r="K47" s="285"/>
      <c r="L47" s="286"/>
      <c r="M47" s="287"/>
      <c r="N47" s="903">
        <f t="shared" si="0"/>
        <v>0</v>
      </c>
      <c r="O47" s="904" t="str">
        <f t="shared" si="6"/>
        <v xml:space="preserve"> </v>
      </c>
      <c r="P47" s="904" t="str">
        <f t="shared" si="7"/>
        <v xml:space="preserve"> </v>
      </c>
      <c r="Q47" s="288"/>
      <c r="R47" s="289"/>
      <c r="S47" s="290"/>
      <c r="T47" s="287"/>
      <c r="U47" s="903">
        <f t="shared" si="1"/>
        <v>0</v>
      </c>
      <c r="V47" s="904" t="str">
        <f t="shared" si="8"/>
        <v xml:space="preserve"> </v>
      </c>
      <c r="W47" s="904" t="str">
        <f t="shared" si="9"/>
        <v xml:space="preserve"> </v>
      </c>
      <c r="X47" s="291"/>
      <c r="Y47" s="289"/>
      <c r="Z47" s="290"/>
      <c r="AA47" s="287"/>
      <c r="AB47" s="903">
        <f t="shared" si="2"/>
        <v>0</v>
      </c>
      <c r="AC47" s="904" t="str">
        <f t="shared" si="10"/>
        <v xml:space="preserve"> </v>
      </c>
      <c r="AD47" s="904" t="str">
        <f t="shared" si="11"/>
        <v xml:space="preserve"> </v>
      </c>
      <c r="AE47" s="291"/>
      <c r="AF47" s="678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</row>
    <row r="48" spans="1:101" customFormat="1">
      <c r="A48" s="253"/>
      <c r="B48" s="269"/>
      <c r="C48" s="270"/>
      <c r="D48" s="271" t="str">
        <f>IFERROR(VLOOKUP(C48,'Seznamy_Obory vzdělání'!$Q$5:$R$179,2,0),"")</f>
        <v/>
      </c>
      <c r="E48" s="283"/>
      <c r="F48" s="503">
        <f t="shared" si="3"/>
        <v>0</v>
      </c>
      <c r="G48" s="284"/>
      <c r="H48" s="273">
        <f t="shared" si="4"/>
        <v>0</v>
      </c>
      <c r="I48" s="274"/>
      <c r="J48" s="347" t="str">
        <f t="shared" si="5"/>
        <v xml:space="preserve"> </v>
      </c>
      <c r="K48" s="285"/>
      <c r="L48" s="286"/>
      <c r="M48" s="287"/>
      <c r="N48" s="903">
        <f t="shared" si="0"/>
        <v>0</v>
      </c>
      <c r="O48" s="904" t="str">
        <f t="shared" si="6"/>
        <v xml:space="preserve"> </v>
      </c>
      <c r="P48" s="904" t="str">
        <f t="shared" si="7"/>
        <v xml:space="preserve"> </v>
      </c>
      <c r="Q48" s="288"/>
      <c r="R48" s="289"/>
      <c r="S48" s="290"/>
      <c r="T48" s="287"/>
      <c r="U48" s="903">
        <f t="shared" si="1"/>
        <v>0</v>
      </c>
      <c r="V48" s="904" t="str">
        <f t="shared" si="8"/>
        <v xml:space="preserve"> </v>
      </c>
      <c r="W48" s="904" t="str">
        <f t="shared" si="9"/>
        <v xml:space="preserve"> </v>
      </c>
      <c r="X48" s="291"/>
      <c r="Y48" s="289"/>
      <c r="Z48" s="290"/>
      <c r="AA48" s="287"/>
      <c r="AB48" s="903">
        <f t="shared" si="2"/>
        <v>0</v>
      </c>
      <c r="AC48" s="904" t="str">
        <f t="shared" si="10"/>
        <v xml:space="preserve"> </v>
      </c>
      <c r="AD48" s="904" t="str">
        <f t="shared" si="11"/>
        <v xml:space="preserve"> </v>
      </c>
      <c r="AE48" s="291"/>
      <c r="AF48" s="678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</row>
    <row r="49" spans="1:101" customFormat="1">
      <c r="A49" s="253"/>
      <c r="B49" s="269"/>
      <c r="C49" s="270"/>
      <c r="D49" s="271" t="str">
        <f>IFERROR(VLOOKUP(C49,'Seznamy_Obory vzdělání'!$Q$5:$R$179,2,0),"")</f>
        <v/>
      </c>
      <c r="E49" s="283"/>
      <c r="F49" s="503">
        <f t="shared" si="3"/>
        <v>0</v>
      </c>
      <c r="G49" s="284"/>
      <c r="H49" s="273">
        <f t="shared" si="4"/>
        <v>0</v>
      </c>
      <c r="I49" s="274"/>
      <c r="J49" s="347" t="str">
        <f t="shared" si="5"/>
        <v xml:space="preserve"> </v>
      </c>
      <c r="K49" s="285"/>
      <c r="L49" s="286"/>
      <c r="M49" s="287"/>
      <c r="N49" s="903">
        <f t="shared" si="0"/>
        <v>0</v>
      </c>
      <c r="O49" s="904" t="str">
        <f t="shared" si="6"/>
        <v xml:space="preserve"> </v>
      </c>
      <c r="P49" s="904" t="str">
        <f t="shared" si="7"/>
        <v xml:space="preserve"> </v>
      </c>
      <c r="Q49" s="288"/>
      <c r="R49" s="289"/>
      <c r="S49" s="290"/>
      <c r="T49" s="287"/>
      <c r="U49" s="903">
        <f t="shared" si="1"/>
        <v>0</v>
      </c>
      <c r="V49" s="904" t="str">
        <f t="shared" si="8"/>
        <v xml:space="preserve"> </v>
      </c>
      <c r="W49" s="904" t="str">
        <f t="shared" si="9"/>
        <v xml:space="preserve"> </v>
      </c>
      <c r="X49" s="291"/>
      <c r="Y49" s="289"/>
      <c r="Z49" s="290"/>
      <c r="AA49" s="287"/>
      <c r="AB49" s="903">
        <f t="shared" si="2"/>
        <v>0</v>
      </c>
      <c r="AC49" s="904" t="str">
        <f t="shared" si="10"/>
        <v xml:space="preserve"> </v>
      </c>
      <c r="AD49" s="904" t="str">
        <f t="shared" si="11"/>
        <v xml:space="preserve"> </v>
      </c>
      <c r="AE49" s="291"/>
      <c r="AF49" s="678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</row>
    <row r="50" spans="1:101" customFormat="1">
      <c r="A50" s="253"/>
      <c r="B50" s="269"/>
      <c r="C50" s="270"/>
      <c r="D50" s="271" t="str">
        <f>IFERROR(VLOOKUP(C50,'Seznamy_Obory vzdělání'!$Q$5:$R$179,2,0),"")</f>
        <v/>
      </c>
      <c r="E50" s="283"/>
      <c r="F50" s="503">
        <f t="shared" si="3"/>
        <v>0</v>
      </c>
      <c r="G50" s="284"/>
      <c r="H50" s="273">
        <f t="shared" si="4"/>
        <v>0</v>
      </c>
      <c r="I50" s="274"/>
      <c r="J50" s="347" t="str">
        <f t="shared" si="5"/>
        <v xml:space="preserve"> </v>
      </c>
      <c r="K50" s="285"/>
      <c r="L50" s="286"/>
      <c r="M50" s="287"/>
      <c r="N50" s="903">
        <f t="shared" si="0"/>
        <v>0</v>
      </c>
      <c r="O50" s="904" t="str">
        <f t="shared" si="6"/>
        <v xml:space="preserve"> </v>
      </c>
      <c r="P50" s="904" t="str">
        <f t="shared" si="7"/>
        <v xml:space="preserve"> </v>
      </c>
      <c r="Q50" s="288"/>
      <c r="R50" s="289"/>
      <c r="S50" s="290"/>
      <c r="T50" s="287"/>
      <c r="U50" s="903">
        <f t="shared" si="1"/>
        <v>0</v>
      </c>
      <c r="V50" s="904" t="str">
        <f t="shared" si="8"/>
        <v xml:space="preserve"> </v>
      </c>
      <c r="W50" s="904" t="str">
        <f t="shared" si="9"/>
        <v xml:space="preserve"> </v>
      </c>
      <c r="X50" s="291"/>
      <c r="Y50" s="289"/>
      <c r="Z50" s="290"/>
      <c r="AA50" s="287"/>
      <c r="AB50" s="903">
        <f t="shared" si="2"/>
        <v>0</v>
      </c>
      <c r="AC50" s="904" t="str">
        <f t="shared" si="10"/>
        <v xml:space="preserve"> </v>
      </c>
      <c r="AD50" s="904" t="str">
        <f t="shared" si="11"/>
        <v xml:space="preserve"> </v>
      </c>
      <c r="AE50" s="291"/>
      <c r="AF50" s="678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</row>
    <row r="51" spans="1:101" customFormat="1">
      <c r="A51" s="253"/>
      <c r="B51" s="269"/>
      <c r="C51" s="270"/>
      <c r="D51" s="271" t="str">
        <f>IFERROR(VLOOKUP(C51,'Seznamy_Obory vzdělání'!$Q$5:$R$179,2,0),"")</f>
        <v/>
      </c>
      <c r="E51" s="283"/>
      <c r="F51" s="503">
        <f t="shared" si="3"/>
        <v>0</v>
      </c>
      <c r="G51" s="284"/>
      <c r="H51" s="273">
        <f t="shared" si="4"/>
        <v>0</v>
      </c>
      <c r="I51" s="274"/>
      <c r="J51" s="347" t="str">
        <f t="shared" si="5"/>
        <v xml:space="preserve"> </v>
      </c>
      <c r="K51" s="285"/>
      <c r="L51" s="286"/>
      <c r="M51" s="287"/>
      <c r="N51" s="903">
        <f t="shared" si="0"/>
        <v>0</v>
      </c>
      <c r="O51" s="904" t="str">
        <f t="shared" si="6"/>
        <v xml:space="preserve"> </v>
      </c>
      <c r="P51" s="904" t="str">
        <f t="shared" si="7"/>
        <v xml:space="preserve"> </v>
      </c>
      <c r="Q51" s="288"/>
      <c r="R51" s="289"/>
      <c r="S51" s="290"/>
      <c r="T51" s="287"/>
      <c r="U51" s="903">
        <f t="shared" si="1"/>
        <v>0</v>
      </c>
      <c r="V51" s="904" t="str">
        <f t="shared" si="8"/>
        <v xml:space="preserve"> </v>
      </c>
      <c r="W51" s="904" t="str">
        <f t="shared" si="9"/>
        <v xml:space="preserve"> </v>
      </c>
      <c r="X51" s="291"/>
      <c r="Y51" s="289"/>
      <c r="Z51" s="290"/>
      <c r="AA51" s="287"/>
      <c r="AB51" s="903">
        <f t="shared" si="2"/>
        <v>0</v>
      </c>
      <c r="AC51" s="904" t="str">
        <f t="shared" si="10"/>
        <v xml:space="preserve"> </v>
      </c>
      <c r="AD51" s="904" t="str">
        <f t="shared" si="11"/>
        <v xml:space="preserve"> </v>
      </c>
      <c r="AE51" s="291"/>
      <c r="AF51" s="678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</row>
    <row r="52" spans="1:101" customFormat="1">
      <c r="A52" s="253"/>
      <c r="B52" s="269"/>
      <c r="C52" s="270"/>
      <c r="D52" s="271" t="str">
        <f>IFERROR(VLOOKUP(C52,'Seznamy_Obory vzdělání'!$Q$5:$R$179,2,0),"")</f>
        <v/>
      </c>
      <c r="E52" s="283"/>
      <c r="F52" s="503">
        <f t="shared" si="3"/>
        <v>0</v>
      </c>
      <c r="G52" s="284"/>
      <c r="H52" s="273">
        <f t="shared" si="4"/>
        <v>0</v>
      </c>
      <c r="I52" s="274"/>
      <c r="J52" s="347" t="str">
        <f t="shared" si="5"/>
        <v xml:space="preserve"> </v>
      </c>
      <c r="K52" s="285"/>
      <c r="L52" s="286"/>
      <c r="M52" s="287"/>
      <c r="N52" s="903">
        <f t="shared" si="0"/>
        <v>0</v>
      </c>
      <c r="O52" s="904" t="str">
        <f t="shared" si="6"/>
        <v xml:space="preserve"> </v>
      </c>
      <c r="P52" s="904" t="str">
        <f t="shared" si="7"/>
        <v xml:space="preserve"> </v>
      </c>
      <c r="Q52" s="288"/>
      <c r="R52" s="289"/>
      <c r="S52" s="290"/>
      <c r="T52" s="287"/>
      <c r="U52" s="903">
        <f t="shared" si="1"/>
        <v>0</v>
      </c>
      <c r="V52" s="904" t="str">
        <f t="shared" si="8"/>
        <v xml:space="preserve"> </v>
      </c>
      <c r="W52" s="904" t="str">
        <f t="shared" si="9"/>
        <v xml:space="preserve"> </v>
      </c>
      <c r="X52" s="291"/>
      <c r="Y52" s="289"/>
      <c r="Z52" s="290"/>
      <c r="AA52" s="287"/>
      <c r="AB52" s="903">
        <f t="shared" si="2"/>
        <v>0</v>
      </c>
      <c r="AC52" s="904" t="str">
        <f t="shared" si="10"/>
        <v xml:space="preserve"> </v>
      </c>
      <c r="AD52" s="904" t="str">
        <f t="shared" si="11"/>
        <v xml:space="preserve"> </v>
      </c>
      <c r="AE52" s="291"/>
      <c r="AF52" s="678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</row>
    <row r="53" spans="1:101" customFormat="1">
      <c r="A53" s="253"/>
      <c r="B53" s="269"/>
      <c r="C53" s="270"/>
      <c r="D53" s="271" t="str">
        <f>IFERROR(VLOOKUP(C53,'Seznamy_Obory vzdělání'!$Q$5:$R$179,2,0),"")</f>
        <v/>
      </c>
      <c r="E53" s="283"/>
      <c r="F53" s="503">
        <f t="shared" si="3"/>
        <v>0</v>
      </c>
      <c r="G53" s="284"/>
      <c r="H53" s="273">
        <f t="shared" si="4"/>
        <v>0</v>
      </c>
      <c r="I53" s="274"/>
      <c r="J53" s="347" t="str">
        <f t="shared" si="5"/>
        <v xml:space="preserve"> </v>
      </c>
      <c r="K53" s="285"/>
      <c r="L53" s="286"/>
      <c r="M53" s="287"/>
      <c r="N53" s="903">
        <f t="shared" si="0"/>
        <v>0</v>
      </c>
      <c r="O53" s="904" t="str">
        <f t="shared" si="6"/>
        <v xml:space="preserve"> </v>
      </c>
      <c r="P53" s="904" t="str">
        <f t="shared" si="7"/>
        <v xml:space="preserve"> </v>
      </c>
      <c r="Q53" s="288"/>
      <c r="R53" s="289"/>
      <c r="S53" s="290"/>
      <c r="T53" s="287"/>
      <c r="U53" s="903">
        <f t="shared" si="1"/>
        <v>0</v>
      </c>
      <c r="V53" s="904" t="str">
        <f t="shared" si="8"/>
        <v xml:space="preserve"> </v>
      </c>
      <c r="W53" s="904" t="str">
        <f t="shared" si="9"/>
        <v xml:space="preserve"> </v>
      </c>
      <c r="X53" s="291"/>
      <c r="Y53" s="289"/>
      <c r="Z53" s="290"/>
      <c r="AA53" s="287"/>
      <c r="AB53" s="903">
        <f t="shared" si="2"/>
        <v>0</v>
      </c>
      <c r="AC53" s="904" t="str">
        <f t="shared" si="10"/>
        <v xml:space="preserve"> </v>
      </c>
      <c r="AD53" s="904" t="str">
        <f t="shared" si="11"/>
        <v xml:space="preserve"> </v>
      </c>
      <c r="AE53" s="291"/>
      <c r="AF53" s="678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</row>
    <row r="54" spans="1:101" customFormat="1">
      <c r="A54" s="253"/>
      <c r="B54" s="269"/>
      <c r="C54" s="270"/>
      <c r="D54" s="271" t="str">
        <f>IFERROR(VLOOKUP(C54,'Seznamy_Obory vzdělání'!$Q$5:$R$179,2,0),"")</f>
        <v/>
      </c>
      <c r="E54" s="283"/>
      <c r="F54" s="503">
        <f t="shared" si="3"/>
        <v>0</v>
      </c>
      <c r="G54" s="284"/>
      <c r="H54" s="273">
        <f t="shared" si="4"/>
        <v>0</v>
      </c>
      <c r="I54" s="274"/>
      <c r="J54" s="347" t="str">
        <f t="shared" si="5"/>
        <v xml:space="preserve"> </v>
      </c>
      <c r="K54" s="285"/>
      <c r="L54" s="286"/>
      <c r="M54" s="287"/>
      <c r="N54" s="903">
        <f t="shared" si="0"/>
        <v>0</v>
      </c>
      <c r="O54" s="904" t="str">
        <f t="shared" si="6"/>
        <v xml:space="preserve"> </v>
      </c>
      <c r="P54" s="904" t="str">
        <f t="shared" si="7"/>
        <v xml:space="preserve"> </v>
      </c>
      <c r="Q54" s="288"/>
      <c r="R54" s="289"/>
      <c r="S54" s="290"/>
      <c r="T54" s="287"/>
      <c r="U54" s="903">
        <f t="shared" si="1"/>
        <v>0</v>
      </c>
      <c r="V54" s="904" t="str">
        <f t="shared" si="8"/>
        <v xml:space="preserve"> </v>
      </c>
      <c r="W54" s="904" t="str">
        <f t="shared" si="9"/>
        <v xml:space="preserve"> </v>
      </c>
      <c r="X54" s="291"/>
      <c r="Y54" s="289"/>
      <c r="Z54" s="290"/>
      <c r="AA54" s="287"/>
      <c r="AB54" s="903">
        <f t="shared" si="2"/>
        <v>0</v>
      </c>
      <c r="AC54" s="904" t="str">
        <f t="shared" si="10"/>
        <v xml:space="preserve"> </v>
      </c>
      <c r="AD54" s="904" t="str">
        <f t="shared" si="11"/>
        <v xml:space="preserve"> </v>
      </c>
      <c r="AE54" s="291"/>
      <c r="AF54" s="678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</row>
    <row r="55" spans="1:101" customFormat="1">
      <c r="A55" s="253"/>
      <c r="B55" s="269"/>
      <c r="C55" s="270"/>
      <c r="D55" s="271" t="str">
        <f>IFERROR(VLOOKUP(C55,'Seznamy_Obory vzdělání'!$Q$5:$R$179,2,0),"")</f>
        <v/>
      </c>
      <c r="E55" s="283"/>
      <c r="F55" s="503">
        <f t="shared" si="3"/>
        <v>0</v>
      </c>
      <c r="G55" s="284"/>
      <c r="H55" s="273">
        <f t="shared" si="4"/>
        <v>0</v>
      </c>
      <c r="I55" s="274"/>
      <c r="J55" s="347" t="str">
        <f t="shared" si="5"/>
        <v xml:space="preserve"> </v>
      </c>
      <c r="K55" s="285"/>
      <c r="L55" s="286"/>
      <c r="M55" s="287"/>
      <c r="N55" s="903">
        <f t="shared" si="0"/>
        <v>0</v>
      </c>
      <c r="O55" s="904" t="str">
        <f t="shared" si="6"/>
        <v xml:space="preserve"> </v>
      </c>
      <c r="P55" s="904" t="str">
        <f t="shared" si="7"/>
        <v xml:space="preserve"> </v>
      </c>
      <c r="Q55" s="288"/>
      <c r="R55" s="289"/>
      <c r="S55" s="290"/>
      <c r="T55" s="287"/>
      <c r="U55" s="903">
        <f t="shared" si="1"/>
        <v>0</v>
      </c>
      <c r="V55" s="904" t="str">
        <f t="shared" si="8"/>
        <v xml:space="preserve"> </v>
      </c>
      <c r="W55" s="904" t="str">
        <f t="shared" si="9"/>
        <v xml:space="preserve"> </v>
      </c>
      <c r="X55" s="291"/>
      <c r="Y55" s="289"/>
      <c r="Z55" s="290"/>
      <c r="AA55" s="287"/>
      <c r="AB55" s="903">
        <f t="shared" si="2"/>
        <v>0</v>
      </c>
      <c r="AC55" s="904" t="str">
        <f t="shared" si="10"/>
        <v xml:space="preserve"> </v>
      </c>
      <c r="AD55" s="904" t="str">
        <f t="shared" si="11"/>
        <v xml:space="preserve"> </v>
      </c>
      <c r="AE55" s="291"/>
      <c r="AF55" s="678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</row>
    <row r="56" spans="1:101" customFormat="1">
      <c r="A56" s="253"/>
      <c r="B56" s="269"/>
      <c r="C56" s="270"/>
      <c r="D56" s="271" t="str">
        <f>IFERROR(VLOOKUP(C56,'Seznamy_Obory vzdělání'!$Q$5:$R$179,2,0),"")</f>
        <v/>
      </c>
      <c r="E56" s="283"/>
      <c r="F56" s="503">
        <f t="shared" si="3"/>
        <v>0</v>
      </c>
      <c r="G56" s="284"/>
      <c r="H56" s="273">
        <f t="shared" si="4"/>
        <v>0</v>
      </c>
      <c r="I56" s="274"/>
      <c r="J56" s="347" t="str">
        <f t="shared" si="5"/>
        <v xml:space="preserve"> </v>
      </c>
      <c r="K56" s="285"/>
      <c r="L56" s="286"/>
      <c r="M56" s="287"/>
      <c r="N56" s="903">
        <f t="shared" si="0"/>
        <v>0</v>
      </c>
      <c r="O56" s="904" t="str">
        <f t="shared" si="6"/>
        <v xml:space="preserve"> </v>
      </c>
      <c r="P56" s="904" t="str">
        <f t="shared" si="7"/>
        <v xml:space="preserve"> </v>
      </c>
      <c r="Q56" s="288"/>
      <c r="R56" s="289"/>
      <c r="S56" s="290"/>
      <c r="T56" s="287"/>
      <c r="U56" s="903">
        <f t="shared" si="1"/>
        <v>0</v>
      </c>
      <c r="V56" s="904" t="str">
        <f t="shared" si="8"/>
        <v xml:space="preserve"> </v>
      </c>
      <c r="W56" s="904" t="str">
        <f t="shared" si="9"/>
        <v xml:space="preserve"> </v>
      </c>
      <c r="X56" s="291"/>
      <c r="Y56" s="289"/>
      <c r="Z56" s="290"/>
      <c r="AA56" s="287"/>
      <c r="AB56" s="903">
        <f t="shared" si="2"/>
        <v>0</v>
      </c>
      <c r="AC56" s="904" t="str">
        <f t="shared" si="10"/>
        <v xml:space="preserve"> </v>
      </c>
      <c r="AD56" s="904" t="str">
        <f t="shared" si="11"/>
        <v xml:space="preserve"> </v>
      </c>
      <c r="AE56" s="291"/>
      <c r="AF56" s="678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</row>
    <row r="57" spans="1:101" customFormat="1">
      <c r="A57" s="253"/>
      <c r="B57" s="269"/>
      <c r="C57" s="270"/>
      <c r="D57" s="271" t="str">
        <f>IFERROR(VLOOKUP(C57,'Seznamy_Obory vzdělání'!$Q$5:$R$179,2,0),"")</f>
        <v/>
      </c>
      <c r="E57" s="283"/>
      <c r="F57" s="503">
        <f t="shared" si="3"/>
        <v>0</v>
      </c>
      <c r="G57" s="284"/>
      <c r="H57" s="273">
        <f t="shared" si="4"/>
        <v>0</v>
      </c>
      <c r="I57" s="274"/>
      <c r="J57" s="347" t="str">
        <f t="shared" si="5"/>
        <v xml:space="preserve"> </v>
      </c>
      <c r="K57" s="285"/>
      <c r="L57" s="286"/>
      <c r="M57" s="287"/>
      <c r="N57" s="903">
        <f t="shared" si="0"/>
        <v>0</v>
      </c>
      <c r="O57" s="904" t="str">
        <f t="shared" si="6"/>
        <v xml:space="preserve"> </v>
      </c>
      <c r="P57" s="904" t="str">
        <f t="shared" si="7"/>
        <v xml:space="preserve"> </v>
      </c>
      <c r="Q57" s="288"/>
      <c r="R57" s="289"/>
      <c r="S57" s="290"/>
      <c r="T57" s="287"/>
      <c r="U57" s="903">
        <f t="shared" si="1"/>
        <v>0</v>
      </c>
      <c r="V57" s="904" t="str">
        <f t="shared" si="8"/>
        <v xml:space="preserve"> </v>
      </c>
      <c r="W57" s="904" t="str">
        <f t="shared" si="9"/>
        <v xml:space="preserve"> </v>
      </c>
      <c r="X57" s="291"/>
      <c r="Y57" s="289"/>
      <c r="Z57" s="290"/>
      <c r="AA57" s="287"/>
      <c r="AB57" s="903">
        <f t="shared" si="2"/>
        <v>0</v>
      </c>
      <c r="AC57" s="904" t="str">
        <f t="shared" si="10"/>
        <v xml:space="preserve"> </v>
      </c>
      <c r="AD57" s="904" t="str">
        <f t="shared" si="11"/>
        <v xml:space="preserve"> </v>
      </c>
      <c r="AE57" s="291"/>
      <c r="AF57" s="678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</row>
    <row r="58" spans="1:101" customFormat="1">
      <c r="A58" s="253"/>
      <c r="B58" s="269"/>
      <c r="C58" s="270"/>
      <c r="D58" s="271" t="str">
        <f>IFERROR(VLOOKUP(C58,'Seznamy_Obory vzdělání'!$Q$5:$R$179,2,0),"")</f>
        <v/>
      </c>
      <c r="E58" s="283"/>
      <c r="F58" s="503">
        <f t="shared" si="3"/>
        <v>0</v>
      </c>
      <c r="G58" s="284"/>
      <c r="H58" s="273">
        <f t="shared" si="4"/>
        <v>0</v>
      </c>
      <c r="I58" s="274"/>
      <c r="J58" s="347" t="str">
        <f t="shared" si="5"/>
        <v xml:space="preserve"> </v>
      </c>
      <c r="K58" s="285"/>
      <c r="L58" s="286"/>
      <c r="M58" s="287"/>
      <c r="N58" s="903">
        <f t="shared" si="0"/>
        <v>0</v>
      </c>
      <c r="O58" s="904" t="str">
        <f t="shared" si="6"/>
        <v xml:space="preserve"> </v>
      </c>
      <c r="P58" s="904" t="str">
        <f t="shared" si="7"/>
        <v xml:space="preserve"> </v>
      </c>
      <c r="Q58" s="288"/>
      <c r="R58" s="289"/>
      <c r="S58" s="290"/>
      <c r="T58" s="287"/>
      <c r="U58" s="903">
        <f t="shared" si="1"/>
        <v>0</v>
      </c>
      <c r="V58" s="904" t="str">
        <f t="shared" si="8"/>
        <v xml:space="preserve"> </v>
      </c>
      <c r="W58" s="904" t="str">
        <f t="shared" si="9"/>
        <v xml:space="preserve"> </v>
      </c>
      <c r="X58" s="291"/>
      <c r="Y58" s="289"/>
      <c r="Z58" s="290"/>
      <c r="AA58" s="287"/>
      <c r="AB58" s="903">
        <f t="shared" si="2"/>
        <v>0</v>
      </c>
      <c r="AC58" s="904" t="str">
        <f t="shared" si="10"/>
        <v xml:space="preserve"> </v>
      </c>
      <c r="AD58" s="904" t="str">
        <f t="shared" si="11"/>
        <v xml:space="preserve"> </v>
      </c>
      <c r="AE58" s="291"/>
      <c r="AF58" s="678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</row>
    <row r="59" spans="1:101" customFormat="1">
      <c r="A59" s="253"/>
      <c r="B59" s="269"/>
      <c r="C59" s="270"/>
      <c r="D59" s="271" t="str">
        <f>IFERROR(VLOOKUP(C59,'Seznamy_Obory vzdělání'!$Q$5:$R$179,2,0),"")</f>
        <v/>
      </c>
      <c r="E59" s="283"/>
      <c r="F59" s="503">
        <f t="shared" si="3"/>
        <v>0</v>
      </c>
      <c r="G59" s="284"/>
      <c r="H59" s="273">
        <f t="shared" si="4"/>
        <v>0</v>
      </c>
      <c r="I59" s="274"/>
      <c r="J59" s="347" t="str">
        <f t="shared" si="5"/>
        <v xml:space="preserve"> </v>
      </c>
      <c r="K59" s="285"/>
      <c r="L59" s="286"/>
      <c r="M59" s="287"/>
      <c r="N59" s="903">
        <f t="shared" si="0"/>
        <v>0</v>
      </c>
      <c r="O59" s="904" t="str">
        <f t="shared" si="6"/>
        <v xml:space="preserve"> </v>
      </c>
      <c r="P59" s="904" t="str">
        <f t="shared" si="7"/>
        <v xml:space="preserve"> </v>
      </c>
      <c r="Q59" s="288"/>
      <c r="R59" s="289"/>
      <c r="S59" s="290"/>
      <c r="T59" s="287"/>
      <c r="U59" s="903">
        <f t="shared" si="1"/>
        <v>0</v>
      </c>
      <c r="V59" s="904" t="str">
        <f t="shared" si="8"/>
        <v xml:space="preserve"> </v>
      </c>
      <c r="W59" s="904" t="str">
        <f t="shared" si="9"/>
        <v xml:space="preserve"> </v>
      </c>
      <c r="X59" s="291"/>
      <c r="Y59" s="289"/>
      <c r="Z59" s="290"/>
      <c r="AA59" s="287"/>
      <c r="AB59" s="903">
        <f t="shared" si="2"/>
        <v>0</v>
      </c>
      <c r="AC59" s="904" t="str">
        <f t="shared" si="10"/>
        <v xml:space="preserve"> </v>
      </c>
      <c r="AD59" s="904" t="str">
        <f t="shared" si="11"/>
        <v xml:space="preserve"> </v>
      </c>
      <c r="AE59" s="291"/>
      <c r="AF59" s="678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</row>
    <row r="60" spans="1:101" customFormat="1" ht="15.75" thickBot="1">
      <c r="A60" s="253"/>
      <c r="B60" s="292"/>
      <c r="C60" s="293"/>
      <c r="D60" s="294" t="str">
        <f>IFERROR(VLOOKUP(C60,'Seznamy_Obory vzdělání'!$Q$5:$R$179,2,0),"")</f>
        <v/>
      </c>
      <c r="E60" s="295"/>
      <c r="F60" s="504">
        <f t="shared" si="3"/>
        <v>0</v>
      </c>
      <c r="G60" s="297"/>
      <c r="H60" s="296">
        <f t="shared" si="4"/>
        <v>0</v>
      </c>
      <c r="I60" s="348"/>
      <c r="J60" s="349" t="str">
        <f t="shared" si="5"/>
        <v xml:space="preserve"> </v>
      </c>
      <c r="K60" s="298"/>
      <c r="L60" s="299"/>
      <c r="M60" s="300"/>
      <c r="N60" s="905">
        <f t="shared" si="0"/>
        <v>0</v>
      </c>
      <c r="O60" s="906" t="str">
        <f t="shared" si="6"/>
        <v xml:space="preserve"> </v>
      </c>
      <c r="P60" s="906" t="str">
        <f t="shared" si="7"/>
        <v xml:space="preserve"> </v>
      </c>
      <c r="Q60" s="301"/>
      <c r="R60" s="302"/>
      <c r="S60" s="303"/>
      <c r="T60" s="300"/>
      <c r="U60" s="905">
        <f t="shared" si="1"/>
        <v>0</v>
      </c>
      <c r="V60" s="906" t="str">
        <f t="shared" si="8"/>
        <v xml:space="preserve"> </v>
      </c>
      <c r="W60" s="906" t="str">
        <f t="shared" si="9"/>
        <v xml:space="preserve"> </v>
      </c>
      <c r="X60" s="304"/>
      <c r="Y60" s="302"/>
      <c r="Z60" s="303"/>
      <c r="AA60" s="300"/>
      <c r="AB60" s="905">
        <f t="shared" si="2"/>
        <v>0</v>
      </c>
      <c r="AC60" s="906" t="str">
        <f t="shared" si="10"/>
        <v xml:space="preserve"> </v>
      </c>
      <c r="AD60" s="906" t="str">
        <f t="shared" si="11"/>
        <v xml:space="preserve"> </v>
      </c>
      <c r="AE60" s="304"/>
      <c r="AF60" s="679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</row>
    <row r="61" spans="1:101">
      <c r="B61" s="254"/>
    </row>
    <row r="62" spans="1:101">
      <c r="B62" s="491" t="s">
        <v>110</v>
      </c>
      <c r="C62"/>
      <c r="D62"/>
      <c r="E62"/>
      <c r="F62"/>
      <c r="G62"/>
      <c r="H62"/>
      <c r="I62"/>
      <c r="J62"/>
      <c r="K62"/>
    </row>
    <row r="63" spans="1:101">
      <c r="B63" s="305"/>
      <c r="C63"/>
      <c r="D63"/>
      <c r="E63"/>
    </row>
    <row r="64" spans="1:101">
      <c r="A64"/>
      <c r="C64"/>
      <c r="D64"/>
      <c r="E64"/>
      <c r="Q64" s="256"/>
    </row>
    <row r="65" spans="1:17">
      <c r="Q65" s="256"/>
    </row>
    <row r="66" spans="1:17">
      <c r="B66" s="306"/>
    </row>
    <row r="67" spans="1:17">
      <c r="A67" s="257"/>
      <c r="B67" s="306"/>
    </row>
    <row r="68" spans="1:17">
      <c r="B68" s="307"/>
    </row>
    <row r="69" spans="1:17">
      <c r="B69" s="256"/>
    </row>
    <row r="70" spans="1:17">
      <c r="B70" s="369"/>
    </row>
  </sheetData>
  <protectedRanges>
    <protectedRange sqref="D1 B2:B3 C3" name="Oblast3"/>
    <protectedRange sqref="B1" name="RED IZO"/>
    <protectedRange sqref="D7" name="školní rok_2_1"/>
  </protectedRanges>
  <mergeCells count="12">
    <mergeCell ref="B10:D10"/>
    <mergeCell ref="H8:H9"/>
    <mergeCell ref="I8:I9"/>
    <mergeCell ref="J8:J9"/>
    <mergeCell ref="R8:X8"/>
    <mergeCell ref="Y8:AE8"/>
    <mergeCell ref="B8:B9"/>
    <mergeCell ref="C8:C9"/>
    <mergeCell ref="D8:D9"/>
    <mergeCell ref="E8:E9"/>
    <mergeCell ref="F8:F9"/>
    <mergeCell ref="G8:G9"/>
  </mergeCells>
  <conditionalFormatting sqref="J10:J60">
    <cfRule type="cellIs" dxfId="53" priority="10" operator="greaterThan">
      <formula>100</formula>
    </cfRule>
  </conditionalFormatting>
  <conditionalFormatting sqref="O10:P60">
    <cfRule type="cellIs" dxfId="52" priority="8" operator="greaterThan">
      <formula>100</formula>
    </cfRule>
    <cfRule type="cellIs" dxfId="51" priority="9" operator="greaterThan">
      <formula>100</formula>
    </cfRule>
  </conditionalFormatting>
  <conditionalFormatting sqref="V10:W60">
    <cfRule type="cellIs" dxfId="50" priority="7" operator="greaterThan">
      <formula>100</formula>
    </cfRule>
  </conditionalFormatting>
  <conditionalFormatting sqref="L11:L60">
    <cfRule type="cellIs" dxfId="49" priority="6" operator="greaterThan">
      <formula>$K11</formula>
    </cfRule>
  </conditionalFormatting>
  <conditionalFormatting sqref="S11:S60">
    <cfRule type="cellIs" dxfId="48" priority="5" operator="greaterThan">
      <formula>$R11</formula>
    </cfRule>
  </conditionalFormatting>
  <conditionalFormatting sqref="Z11:Z60">
    <cfRule type="cellIs" dxfId="47" priority="4" operator="greaterThan">
      <formula>$Y11</formula>
    </cfRule>
  </conditionalFormatting>
  <conditionalFormatting sqref="Q10:Q60">
    <cfRule type="cellIs" dxfId="46" priority="3" operator="greaterThan">
      <formula>100</formula>
    </cfRule>
  </conditionalFormatting>
  <conditionalFormatting sqref="X10:X60">
    <cfRule type="cellIs" dxfId="45" priority="2" operator="greaterThan">
      <formula>100</formula>
    </cfRule>
  </conditionalFormatting>
  <conditionalFormatting sqref="AE10:AE60">
    <cfRule type="cellIs" dxfId="44" priority="1" operator="greaterThan">
      <formula>100</formula>
    </cfRule>
  </conditionalFormatting>
  <dataValidations xWindow="1264" yWindow="844" count="50">
    <dataValidation operator="equal" allowBlank="1" showInputMessage="1" showErrorMessage="1" errorTitle="Nic nevpisovat!" promptTitle="Nic nevpisovat:" prompt="Buňky se vyplňují automaticky." sqref="F2 C3"/>
    <dataValidation operator="equal" allowBlank="1" showErrorMessage="1" errorTitle="Nic nevpisovat!" promptTitle="Nic nevpisovat:" prompt="Buňky se vyplňují automaticky po výběru RED IZO." sqref="F2"/>
    <dataValidation type="whole" operator="greaterThan" allowBlank="1" showInputMessage="1" showErrorMessage="1" errorTitle="Zadejte číslo!" error="Zadaná hodnota musí být číslo větší než 0." promptTitle="Uveďte počet žáků" prompt="přihlášených po jarním a podzimním zkušebním období, viz zpráva z CERMATu." sqref="E12:E60">
      <formula1>0</formula1>
    </dataValidation>
    <dataValidation type="whole" operator="greaterThanOrEqual" allowBlank="1" showInputMessage="1" showErrorMessage="1" errorTitle="Zadejte číslo." error="Zadaná hodnota musí být číslo." promptTitle="Počet konajících" prompt="Vyplňte počet KONAJÍCÍCH ke společné části MZ z AJ." sqref="Z11:Z60">
      <formula1>0</formula1>
    </dataValidation>
    <dataValidation allowBlank="1" showInputMessage="1" showErrorMessage="1" promptTitle="Nevyplňujte" prompt="Buňky se automaticky doplní po vyplnění sledovaného školního roku v listu ID.ORG" sqref="D7:F7"/>
    <dataValidation allowBlank="1" showInputMessage="1" showErrorMessage="1" promptTitle="Nevyplňujte" prompt="V buňkách je nastaven vzorec, buňky se automaticky vyplní. " sqref="F8:F9 H11:H60 J11:J60 N11:P60 U11:W60 H8:H9 N9:P9 U9:W9 AB9:AD9"/>
    <dataValidation type="decimal" operator="greaterThanOrEqual" allowBlank="1" showInputMessage="1" showErrorMessage="1" errorTitle="Zadejte číslo" error="Zadaná hodnota musí být číslo." promptTitle="Vyplňte číslenou hodnotu" prompt="Z podkladů CERMATu vyplňte průměrný procentní skór z AJ za obor. Hodnota v %. Vyplňte údaj včetně desetinného místa." sqref="AE26:AE60 AE11:AE25">
      <formula1>0</formula1>
    </dataValidation>
    <dataValidation allowBlank="1" showInputMessage="1" showErrorMessage="1" promptTitle="Průměrný procentní skór" prompt="Vyplňte z podkladů CERMATu. Jedná se o údaj za zkoušku z Mat._x000a_Hodnota v %. Vyplňte údaj včetně desetinného místa." sqref="X9"/>
    <dataValidation operator="greaterThanOrEqual" allowBlank="1" showInputMessage="1" showErrorMessage="1" promptTitle="Průměrný procentní skór" prompt="Vyplňte z podkladů CERMATu. Jedná se o údaj za zkoušku z AJ._x000a_Hodnota v %. Vyplňte údaj včetně desetinného místa." sqref="AE9"/>
    <dataValidation allowBlank="1" showInputMessage="1" showErrorMessage="1" promptTitle="Nevplňujte" prompt="V buňkách je nastaven vzorec, buňky se automaticky vyplní. " sqref="AB11:AD60"/>
    <dataValidation type="decimal" operator="greaterThanOrEqual" allowBlank="1" showInputMessage="1" showErrorMessage="1" errorTitle="Zadejte číslo." error="Zadaná hodnota musí být číslo." promptTitle="Vyplňte číslenou hodnotu" prompt="Z podkladů CERMATu vyplňte Hrubou neúspěšnost v AJ za obor. Hodnota vyjadřuje %, kteří neuspěli. Vyplňte údaj včetně desetinného místa." sqref="AA11:AA60">
      <formula1>0</formula1>
    </dataValidation>
    <dataValidation operator="equal" allowBlank="1" showInputMessage="1" showErrorMessage="1" errorTitle="NIC nevpisujte!" error="Řádek obsahuje vzorce." promptTitle="Vyplňte číslenou hodnotu" prompt="Z podkladů CERMATu vyplňte Hrubou neúspěšnost v AJ za školu celkem. Hodnota vyjadřuje %, kteří neuspěli." sqref="AA10"/>
    <dataValidation allowBlank="1" showInputMessage="1" showErrorMessage="1" promptTitle="Hrubá neúspěšnost" prompt="Z podkladů CERMATu zkouška z AJ. Vyjadřuje počet těch, kteří zkoušku NEKONALI nebo ji NEVYKONALI ÚSPĚŠNĚ ku počtu PŘIHLÁŠEK._x000a_Hodnota je v %. Vyplňte údaj včetně desetinného místa." sqref="AA9"/>
    <dataValidation type="whole" operator="greaterThanOrEqual" allowBlank="1" showInputMessage="1" showErrorMessage="1" errorTitle="Zadejte číslo." error="Zadaná hodnota musí být číslo." promptTitle="Počet přihlášených" prompt="Vyplňte počet PŘIHLÁŠENÝCH ke společné části MZ z AJ." sqref="Y11:Y60">
      <formula1>0</formula1>
    </dataValidation>
    <dataValidation type="decimal" operator="greaterThanOrEqual" allowBlank="1" showInputMessage="1" showErrorMessage="1" errorTitle="NIC nevpisujte!" error="Řádek obsahuje vzorce." promptTitle="Vyplňte číslenou hodnotu" prompt="Z podkladů Cermatu vyplňte průměrný procentní skór z Mat. za školu celkem. Hodnota v %. Vyplňte údaj včetně desetinného místa." sqref="X10">
      <formula1>0</formula1>
    </dataValidation>
    <dataValidation type="decimal" operator="greaterThanOrEqual" allowBlank="1" showInputMessage="1" showErrorMessage="1" errorTitle="Zadejte číslo." error="Zadaná hodnota musí být číslo," promptTitle="Vyplňte číslenou hodnotu" prompt="Z podkladů CERMATu vyplňte průměrný procentní skór z Mat. za obor. Hodnota v %. Vyplňte údaj včetně desetinného místa." sqref="X11:X25 X38:X60 X26:X37">
      <formula1>0</formula1>
    </dataValidation>
    <dataValidation type="decimal" operator="greaterThanOrEqual" allowBlank="1" showInputMessage="1" showErrorMessage="1" errorTitle="Zadejte číslo." error="Zadaná hodnota musí být číslo." promptTitle="Vyplňte číslenou hodnotu" prompt="Z podkladů CERMATu vyplňte průměrný procentní skór z ČJ a L za obor. Hodnota v %. Vyplňte údaj včetně desetinného místa." sqref="Q11:Q60">
      <formula1>0</formula1>
    </dataValidation>
    <dataValidation type="decimal" operator="greaterThanOrEqual" allowBlank="1" showInputMessage="1" showErrorMessage="1" errorTitle="NIC nevpisujte!" error="Řádek obsahuje vzorce." promptTitle="Vyplňte číslenou hodnotu" prompt="Z podkladů CERMATu vyplňte průměrný procentní skór z ČJ a L za školu celkem. Hodnota v %. Vyplňte údaj včetně desetinného místa." sqref="Q10">
      <formula1>0</formula1>
    </dataValidation>
    <dataValidation type="whole" operator="greaterThanOrEqual" allowBlank="1" showInputMessage="1" showErrorMessage="1" errorTitle="Zadejte číslo." error="Zadaná hodnota musí být číslo." promptTitle="Počet konajících" prompt="Vyplňte počet KONAJÍCÍCH ke společné části MZ v Mat." sqref="S11:S13 S21:S60 S14:S20">
      <formula1>0</formula1>
    </dataValidation>
    <dataValidation type="whole" operator="greaterThanOrEqual" allowBlank="1" showInputMessage="1" showErrorMessage="1" errorTitle="Zadejte číslo." error="Zadaná hodnota musí být číslo." promptTitle="Počet přihlášených" prompt="Vyplňte počet PŘIHLÁŠENÝCH ke společné části MZ v Mat." sqref="R11:R60">
      <formula1>0</formula1>
    </dataValidation>
    <dataValidation type="decimal" operator="greaterThanOrEqual" allowBlank="1" showInputMessage="1" showErrorMessage="1" errorTitle="Zadejte číslo." error="Zadaná hodnota musí být číslo." promptTitle="Vyplňte číslenou hodnotu" prompt="Z podkladů CERMATu vyplňte Hrubou neúspěšnost za zkoušku v ČJ a L za obor. Hodnota vyjadřuje %, kteří neuspěli._x000a_Vyplňte údaj včetně desetinného místa." sqref="M11:M60">
      <formula1>0</formula1>
    </dataValidation>
    <dataValidation type="decimal" operator="greaterThanOrEqual" allowBlank="1" showInputMessage="1" showErrorMessage="1" errorTitle="Zadejte číslo." error="Zadaná hodnota musí být číslo." promptTitle="Vyplňte číslenou hodnotu" prompt="Z podkladů CERMATu vyplňte Hrubou neúspěšnost v Mat. za obor. Hodnota vyjadřuje %, kteří neuspěli. Vyplňte údaj včetně desetinného místa." sqref="T11:T12 T20:T60 T13:T19">
      <formula1>0</formula1>
    </dataValidation>
    <dataValidation type="decimal" operator="greaterThanOrEqual" allowBlank="1" showInputMessage="1" showErrorMessage="1" errorTitle="NIC nevpisujte!" error="Řádek obsahuje vzorce." promptTitle="Vyplňte číslenou hodnotu" prompt="Z podkladů Cermatu vyplňte Hrubou neúspěšnost v Mat. za školu celkem. Hodnota vyjadřuje %, kteří neuspěli. Vyplňte údaj včetně desetinného místa." sqref="T10">
      <formula1>0</formula1>
    </dataValidation>
    <dataValidation allowBlank="1" showInputMessage="1" showErrorMessage="1" promptTitle="Hrubá neúspěšnost" prompt="Z podkladů CERMATu. Vyjadřuje počet těch, kteří zkoušku NEKONALI nebo ji NEVYKONALI ÚSPĚŠNĚ ku počtu PŘIHLÁŠEK._x000a_Hodnota je v %. Vyplňte údaj včetně desetinného místa." sqref="T9"/>
    <dataValidation allowBlank="1" showInputMessage="1" showErrorMessage="1" promptTitle="Průměrný procentní skór" prompt="Vyplňte z podkladů CERMATu. Jedná se o údaj za zkoušku z ČJ a L. _x000a_Hodnota v %. Vyplňte údaj včetně desetinného místa." sqref="Q9"/>
    <dataValidation allowBlank="1" showInputMessage="1" showErrorMessage="1" promptTitle="Hrubá neúspěšnost!" prompt="Z podkladů CERMATu zkouška z ČJ a L. Vyjadřuje počet těch, kteří zkoušku NEKONALI nebo ji NEVYKONALI ÚSPĚŠNĚ KU počtu PŘIHLÁŠEK._x000a_Hodnota je v %. Vyplňte údaj včetně desetinného místa." sqref="M9"/>
    <dataValidation type="decimal" operator="greaterThanOrEqual" allowBlank="1" showInputMessage="1" showErrorMessage="1" errorTitle="NIC nevpisujte!" error="Řádek obsahuje vzorce." promptTitle="Vyplňte číslenou hodnotu" prompt="Z podkladů CERMATu vyplňte Hrubou neúspěšnost v ČJ a L za školu celkem. Hodnota vyjadřuje %, kteří neuspěli._x000a_Vyplňte údaj včetně desetinného místa." sqref="M10">
      <formula1>0</formula1>
    </dataValidation>
    <dataValidation type="whole" operator="greaterThanOrEqual" allowBlank="1" showInputMessage="1" showErrorMessage="1" errorTitle="Zadejte číslo." error="Zadaná hodnota musí být číslo." promptTitle="Počet konajících" prompt="Vyplňte počet KONAJÍCÍCH ke společné části MZ v ČJ." sqref="L11:L60">
      <formula1>0</formula1>
    </dataValidation>
    <dataValidation type="whole" operator="greaterThanOrEqual" allowBlank="1" showInputMessage="1" showErrorMessage="1" errorTitle="Zadejte číslo." error="Zadaná hodnota musí být číslo." promptTitle="Počet přihlášených" prompt="Vyplňte počet PŘIHLÁŠENÝCH ke společné části MZ v ČJ." sqref="K11:K60">
      <formula1>0</formula1>
    </dataValidation>
    <dataValidation operator="greaterThanOrEqual" allowBlank="1" showInputMessage="1" showErrorMessage="1" promptTitle="Čistá úspěšnost" prompt="vyjadřuje poměr počtu ÚSPĚŠNÝCH ku počtu KONAJÍCÍCH ze společné části MZ._x000a_" sqref="J8:J9"/>
    <dataValidation type="decimal" operator="greaterThanOrEqual" allowBlank="1" showInputMessage="1" showErrorMessage="1" errorTitle="NIC nevpisujte!" error="Řádek obsahuje vzorce." promptTitle="Vyplňte číselnou hodnotu" prompt="Z podkladů CERMATu vyplňte položku USPĚLI (tzv. hrubou úspěšnost) včetně desetinného místa. Hodnota vyjadřuje %, kteří uspěli. " sqref="I11:I60">
      <formula1>0</formula1>
    </dataValidation>
    <dataValidation type="decimal" operator="greaterThan" allowBlank="1" showInputMessage="1" showErrorMessage="1" errorTitle="NIC nevpisujte!" error="Řádek obsahuje vzorce." promptTitle="Nevyplňujte" prompt="Jedná se o sumarizační buňku, která obsahuje vzorec." sqref="I10">
      <formula1>0</formula1>
    </dataValidation>
    <dataValidation allowBlank="1" showInputMessage="1" showErrorMessage="1" promptTitle="Hrubá úspěšnost!" prompt="V podkladech z CERMATu položka USPĚLI. _x000a_Vyjadřuje poměr počtu ÚSPĚŠNÝCH KU počtu PŘIHLÁŠENÝCH ve společné části MZ." sqref="I8:I9"/>
    <dataValidation operator="equal" allowBlank="1" showInputMessage="1" showErrorMessage="1" errorTitle="NIC nevpisujte!" error="Řádek obsahuje vzorce." promptTitle="Nevplňujte" prompt="Jedná se o sumarizační buňku, která obsahuje vzorec!" sqref="K10"/>
    <dataValidation type="textLength" operator="equal" allowBlank="1" showInputMessage="1" showErrorMessage="1" errorTitle="NIC nevpisujte!" error="Řádek obsahuje vzorce." promptTitle="Nevplňujte" prompt="Jedná se o sumarizační buňku, která obsahuje vzorec!" sqref="P10 J10 U10">
      <formula1>0</formula1>
    </dataValidation>
    <dataValidation type="custom" operator="greaterThan" allowBlank="1" showInputMessage="1" showErrorMessage="1" errorTitle="NIC nevpisujte!" error="Řádek obsahuje vzorce." promptTitle="Nevyplňujte" prompt="Jedná se o sumarizační buňku, která obsahuje vzorec!" sqref="H10">
      <formula1>SUM(H11:H60)</formula1>
    </dataValidation>
    <dataValidation type="decimal" operator="greaterThanOrEqual" allowBlank="1" showInputMessage="1" showErrorMessage="1" errorTitle="NIC nevpisujte!" error="Řádek obsahuje vzorce." promptTitle="Nevyplňujte" prompt="Jedná se o sumarizační buňku, která obsahuje vzorec!" sqref="G10">
      <formula1>0</formula1>
    </dataValidation>
    <dataValidation type="whole" operator="greaterThanOrEqual" allowBlank="1" showInputMessage="1" showErrorMessage="1" errorTitle="NIC nevpisujte!" error="Řádek obsahuje vzorce." promptTitle="Nevyplňujte" prompt="Jedná se o sumarizační buňku, která obsahuje vzorec!" sqref="E10:F10">
      <formula1>0</formula1>
    </dataValidation>
    <dataValidation type="textLength" operator="equal" allowBlank="1" showInputMessage="1" showErrorMessage="1" errorTitle="NIC nevpisujte!" error="Řádek obsahuje vzorce." promptTitle="Nevyplňujte" prompt="Jedná se o sumarizační buňku, která obsahuje vzorec!" sqref="N10:O10 AB10:AD10 V10:W10">
      <formula1>0</formula1>
    </dataValidation>
    <dataValidation allowBlank="1" showInputMessage="1" showErrorMessage="1" promptTitle="Nevyplňujte" prompt="Buňky se doplní automaticky po vyplnění sloupce Obor vzdělání." sqref="D8:D9"/>
    <dataValidation type="textLength" operator="equal" allowBlank="1" showInputMessage="1" showErrorMessage="1" errorTitle="Nic nevpisovat!" promptTitle="Nic nevpisovat:" prompt="Buňky se vyplňují automaticky." sqref="A2:E2 A1:D1 A3:B3 A4 B4:B5">
      <formula1>0</formula1>
    </dataValidation>
    <dataValidation operator="equal" allowBlank="1" showInputMessage="1" showErrorMessage="1" errorTitle="NIC nevpisujte!" error="Řádek obsahuje vzorce." promptTitle="Nevyplňujte" prompt="Jedná se o sumarizační buňku, která obsahuje vzorec!" sqref="L10 R10:S10 Y10:Z10"/>
    <dataValidation type="decimal" operator="greaterThanOrEqual" allowBlank="1" showInputMessage="1" showErrorMessage="1" errorTitle="NIC nevpisujte!" error="Řádek obsahuje vzorce." promptTitle="Vyplňte číselnou hodnotu" prompt="Z podkladů CERMATu vyplňte průměrný procentní skór z AJ za školu celkem. Hodnota v %. Vyplňte údaj včetně desetinného místa." sqref="AE10">
      <formula1>0</formula1>
    </dataValidation>
    <dataValidation type="decimal" showInputMessage="1" showErrorMessage="1" errorTitle="Zadejte číslo v procentech." error="Zadaná hodnota musí být číslo menší nebo rovno 100 %." promptTitle="Vyplňte číselnou hodnotu" prompt="Procento konajících MZ včetně desetinného místa." sqref="G11:G60">
      <formula1>0</formula1>
      <formula2>100</formula2>
    </dataValidation>
    <dataValidation type="textLength" operator="equal" allowBlank="1" showInputMessage="1" showErrorMessage="1" errorTitle="NIC nevpisovat!" error="Buňky obsahují vzorec, díky kterému se následně &quot;skupiny školooborů&quot; automaticky doplní." promptTitle="Nevyplňujte" prompt="Buňka se vyplní automaticky po vyplnění sloupce Obor vzdělání!" sqref="D11:D60">
      <formula1>0</formula1>
    </dataValidation>
    <dataValidation type="whole" operator="greaterThan" allowBlank="1" showInputMessage="1" showErrorMessage="1" errorTitle="Zadejte číselnou hodnotu" error="Zadaná hodnota musí být celé číslo!" promptTitle="Nevyplňujte" prompt="V buňkách je nastaven vzorec, buňky se automaticky vyplní. " sqref="F11:F60">
      <formula1>0</formula1>
    </dataValidation>
    <dataValidation type="whole" operator="greaterThan" allowBlank="1" showInputMessage="1" showErrorMessage="1" errorTitle="Zadejte číslo!" error="Zadaná hodnota musí být číslo větší než 0." promptTitle="Uveďte počet žáků" prompt="přihlášených po jarním a podzimním zkušebním období, viz zpráva z CERMATu " sqref="E11">
      <formula1>0</formula1>
    </dataValidation>
    <dataValidation allowBlank="1" showInputMessage="1" showErrorMessage="1" promptTitle="Do poznámky" prompt="uveďte jakoukoli důležitou informaci, kterou nebylo možno uvést jinde v tabulce. " sqref="AF10:AF60"/>
    <dataValidation type="textLength" operator="equal" allowBlank="1" showInputMessage="1" showErrorMessage="1" errorTitle="Zde je zadán VZOREC" error="Zde je zadán VZOREC_x000a_NIC nevpisovat!!!" sqref="E4:E5">
      <formula1>0</formula1>
    </dataValidation>
    <dataValidation allowBlank="1" showErrorMessage="1" sqref="C4:C5"/>
  </dataValidations>
  <pageMargins left="0" right="0" top="0" bottom="0" header="0.31496062992125984" footer="0.31496062992125984"/>
  <pageSetup paperSize="8" scale="19" fitToHeight="2" orientation="landscape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264" yWindow="844" count="2">
        <x14:dataValidation type="list" allowBlank="1" showInputMessage="1" showErrorMessage="1" errorTitle="Vyberte z roletky." error="Nic nevpisujte." promptTitle="Vyberte z roletky" prompt="Skupinu oborů.">
          <x14:formula1>
            <xm:f>'Seznamy_Obory vzdělání'!$G$5:$G$32</xm:f>
          </x14:formula1>
          <xm:sqref>B11:B60</xm:sqref>
        </x14:dataValidation>
        <x14:dataValidation type="list" allowBlank="1" showInputMessage="1" showErrorMessage="1" errorTitle="VYBERTE Z ROLETKY" promptTitle="Vyberte z roletky" prompt="příslušný obor vzdělání._x000a_První dvojčíslí z kódu oboru musí souhlasit s kódem skupiny oborů.">
          <x14:formula1>
            <xm:f>'Seznamy_Obory vzdělání'!$H$5:$H$170</xm:f>
          </x14:formula1>
          <xm:sqref>C11:C60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rgb="FF92D050"/>
    <pageSetUpPr fitToPage="1"/>
  </sheetPr>
  <dimension ref="A1:X67"/>
  <sheetViews>
    <sheetView showGridLines="0" topLeftCell="G4" zoomScale="85" zoomScaleNormal="85" workbookViewId="0">
      <selection activeCell="V23" sqref="V23"/>
    </sheetView>
  </sheetViews>
  <sheetFormatPr defaultColWidth="9.140625" defaultRowHeight="14.25"/>
  <cols>
    <col min="1" max="1" width="11.5703125" style="150" hidden="1" customWidth="1"/>
    <col min="2" max="2" width="27.140625" style="150" customWidth="1"/>
    <col min="3" max="3" width="34.42578125" style="150" bestFit="1" customWidth="1"/>
    <col min="4" max="4" width="27" style="150" customWidth="1"/>
    <col min="5" max="5" width="21.85546875" style="150" customWidth="1"/>
    <col min="6" max="6" width="13.5703125" style="150" customWidth="1"/>
    <col min="7" max="7" width="18.42578125" style="150" customWidth="1"/>
    <col min="8" max="12" width="20.5703125" style="150" customWidth="1"/>
    <col min="13" max="17" width="12.5703125" style="150" customWidth="1"/>
    <col min="18" max="18" width="20.5703125" style="150" customWidth="1"/>
    <col min="19" max="19" width="18.42578125" style="150" customWidth="1"/>
    <col min="20" max="24" width="15.5703125" style="150" customWidth="1"/>
    <col min="25" max="27" width="11" style="150" customWidth="1"/>
    <col min="28" max="28" width="8.42578125" style="150" customWidth="1"/>
    <col min="29" max="30" width="7.42578125" style="150" customWidth="1"/>
    <col min="31" max="31" width="11.140625" style="150" customWidth="1"/>
    <col min="32" max="33" width="10.42578125" style="150" customWidth="1"/>
    <col min="34" max="16384" width="9.140625" style="150"/>
  </cols>
  <sheetData>
    <row r="1" spans="1:24" ht="20.100000000000001" customHeight="1">
      <c r="A1" s="171"/>
      <c r="B1" s="162">
        <f>ID.ORG!C2</f>
        <v>600016684</v>
      </c>
      <c r="C1" s="163" t="s">
        <v>2</v>
      </c>
      <c r="D1" s="164">
        <f>IFERROR(ID.ORG!E2,"")</f>
        <v>62331582</v>
      </c>
      <c r="F1" s="155"/>
      <c r="G1" s="157"/>
      <c r="J1" s="956"/>
    </row>
    <row r="2" spans="1:24" ht="41.1" customHeight="1">
      <c r="A2" s="172"/>
      <c r="B2" s="169" t="str">
        <f>IFERROR(ID.ORG!C3,"")</f>
        <v>Gymnázium, Havířov-Podlesí, příspěvková organizace</v>
      </c>
      <c r="C2" s="166"/>
      <c r="D2" s="186"/>
      <c r="E2" s="152"/>
      <c r="F2" s="156"/>
      <c r="G2" s="157"/>
      <c r="J2" s="956"/>
    </row>
    <row r="3" spans="1:24" ht="20.100000000000001" customHeight="1">
      <c r="A3" s="957"/>
      <c r="B3" s="1528">
        <f>IFERROR(ID.ORG!C4,"")</f>
        <v>0</v>
      </c>
      <c r="C3" s="1351"/>
      <c r="D3" s="154"/>
      <c r="F3" s="167"/>
      <c r="G3" s="157"/>
      <c r="J3" s="956"/>
    </row>
    <row r="4" spans="1:24" s="177" customFormat="1" ht="20.100000000000001" customHeight="1">
      <c r="A4" s="1352"/>
      <c r="B4" s="1528">
        <f>IFERROR(ID.ORG!D4,"")</f>
        <v>0</v>
      </c>
      <c r="C4" s="1351"/>
      <c r="D4" s="180"/>
      <c r="E4" s="182"/>
      <c r="F4" s="181"/>
      <c r="L4" s="1348"/>
    </row>
    <row r="5" spans="1:24" s="177" customFormat="1" ht="20.100000000000001" customHeight="1">
      <c r="A5" s="1352"/>
      <c r="B5" s="1528">
        <f>IFERROR(ID.ORG!E4,"")</f>
        <v>0</v>
      </c>
      <c r="C5" s="1351"/>
      <c r="D5" s="180"/>
      <c r="E5" s="182"/>
      <c r="F5" s="181"/>
      <c r="L5" s="1348"/>
    </row>
    <row r="6" spans="1:24" ht="39.950000000000003" customHeight="1" thickBot="1">
      <c r="A6" s="209"/>
      <c r="B6" s="958" t="s">
        <v>16</v>
      </c>
      <c r="F6" s="157"/>
      <c r="G6" s="922"/>
      <c r="J6" s="956"/>
    </row>
    <row r="7" spans="1:24" ht="39.950000000000003" customHeight="1" thickBot="1">
      <c r="B7" s="203"/>
      <c r="C7" s="204" t="s">
        <v>5</v>
      </c>
      <c r="D7" s="191" t="str">
        <f>ID.ORG!C5</f>
        <v>2022/2023</v>
      </c>
      <c r="E7" s="173">
        <f>IFERROR(VLOOKUP(D7,Seznamy!$F$13:$H$18,2,0),"")</f>
        <v>44805</v>
      </c>
      <c r="F7" s="205">
        <f>IFERROR(VLOOKUP(D7,Seznamy!$F$13:$H$18,3,0),"")</f>
        <v>45169</v>
      </c>
      <c r="G7" s="168"/>
    </row>
    <row r="8" spans="1:24" ht="54" customHeight="1" thickBot="1">
      <c r="B8" s="987" t="s">
        <v>55</v>
      </c>
      <c r="C8" s="988" t="s">
        <v>56</v>
      </c>
      <c r="D8" s="990" t="s">
        <v>123</v>
      </c>
      <c r="E8" s="988" t="s">
        <v>124</v>
      </c>
      <c r="F8" s="988" t="s">
        <v>125</v>
      </c>
      <c r="G8" s="988" t="s">
        <v>126</v>
      </c>
      <c r="H8" s="988" t="s">
        <v>127</v>
      </c>
      <c r="I8" s="988" t="s">
        <v>128</v>
      </c>
      <c r="J8" s="988" t="s">
        <v>115</v>
      </c>
      <c r="K8" s="1640" t="s">
        <v>129</v>
      </c>
      <c r="L8" s="1642" t="s">
        <v>130</v>
      </c>
      <c r="M8" s="959" t="s">
        <v>131</v>
      </c>
      <c r="N8" s="960"/>
      <c r="O8" s="960"/>
      <c r="P8" s="960"/>
      <c r="Q8" s="960"/>
      <c r="R8" s="961"/>
      <c r="S8" s="1510" t="s">
        <v>132</v>
      </c>
      <c r="T8" s="962" t="s">
        <v>133</v>
      </c>
      <c r="U8" s="963"/>
      <c r="V8" s="963"/>
      <c r="W8" s="963"/>
      <c r="X8" s="964"/>
    </row>
    <row r="9" spans="1:24" ht="45.75" thickBot="1">
      <c r="B9" s="986"/>
      <c r="C9" s="985"/>
      <c r="D9" s="989"/>
      <c r="E9" s="985"/>
      <c r="F9" s="985"/>
      <c r="G9" s="985"/>
      <c r="H9" s="985"/>
      <c r="I9" s="1519"/>
      <c r="J9" s="985"/>
      <c r="K9" s="1641"/>
      <c r="L9" s="1643"/>
      <c r="M9" s="1514">
        <v>1</v>
      </c>
      <c r="N9" s="1515">
        <v>2</v>
      </c>
      <c r="O9" s="1516">
        <v>3</v>
      </c>
      <c r="P9" s="1516">
        <v>4</v>
      </c>
      <c r="Q9" s="1516">
        <v>5</v>
      </c>
      <c r="R9" s="965" t="s">
        <v>134</v>
      </c>
      <c r="S9" s="1562">
        <f>IF(SUM(M10:Q10)=I10,I10,"chyba")</f>
        <v>183</v>
      </c>
      <c r="T9" s="1509" t="s">
        <v>99</v>
      </c>
      <c r="U9" s="966" t="s">
        <v>135</v>
      </c>
      <c r="V9" s="967" t="s">
        <v>136</v>
      </c>
      <c r="W9" s="967" t="s">
        <v>137</v>
      </c>
      <c r="X9" s="968" t="s">
        <v>138</v>
      </c>
    </row>
    <row r="10" spans="1:24" ht="15.75" thickBot="1">
      <c r="B10" s="1644" t="s">
        <v>74</v>
      </c>
      <c r="C10" s="1645"/>
      <c r="D10" s="1646"/>
      <c r="E10" s="969"/>
      <c r="F10" s="970"/>
      <c r="G10" s="970"/>
      <c r="H10" s="1517"/>
      <c r="I10" s="1558">
        <f>SUM(I11:I60)</f>
        <v>183</v>
      </c>
      <c r="J10" s="1518"/>
      <c r="K10" s="971"/>
      <c r="L10" s="1512"/>
      <c r="M10" s="1559">
        <f>SUM(M11:M60)</f>
        <v>99</v>
      </c>
      <c r="N10" s="1560">
        <f>SUM(N11:N60)</f>
        <v>54</v>
      </c>
      <c r="O10" s="1560">
        <f>SUM(O11:O60)</f>
        <v>22</v>
      </c>
      <c r="P10" s="1560">
        <f>SUM(P11:P60)</f>
        <v>8</v>
      </c>
      <c r="Q10" s="1561">
        <f>SUM(Q11:Q60)</f>
        <v>0</v>
      </c>
      <c r="R10" s="1513">
        <f>(($M$9*M10)+($N$9*N10)+($O$9*O10)+($P$9*P10)+($Q$9*Q10))/I10</f>
        <v>1.6666666666666667</v>
      </c>
      <c r="S10" s="1511" t="s">
        <v>30</v>
      </c>
      <c r="T10" s="492"/>
      <c r="U10" s="493"/>
      <c r="V10" s="493"/>
      <c r="W10" s="493"/>
      <c r="X10" s="494"/>
    </row>
    <row r="11" spans="1:24">
      <c r="B11" s="315" t="s">
        <v>1751</v>
      </c>
      <c r="C11" s="316" t="s">
        <v>2231</v>
      </c>
      <c r="D11" s="317" t="str">
        <f>IFERROR(VLOOKUP(C11,'Seznamy_Obory vzdělání'!$Q$5:$R$179,2,0),"")</f>
        <v>GY4 Gymnázium 4leté</v>
      </c>
      <c r="E11" s="318" t="s">
        <v>2768</v>
      </c>
      <c r="F11" s="319" t="s">
        <v>332</v>
      </c>
      <c r="G11" s="319" t="s">
        <v>350</v>
      </c>
      <c r="H11" s="320">
        <v>22</v>
      </c>
      <c r="I11" s="1520">
        <v>22</v>
      </c>
      <c r="J11" s="320">
        <v>22</v>
      </c>
      <c r="K11" s="972">
        <f>IFERROR(J11/H11*100," ")</f>
        <v>100</v>
      </c>
      <c r="L11" s="350">
        <f>IFERROR(J11/I11*100," ")</f>
        <v>100</v>
      </c>
      <c r="M11" s="659">
        <v>8</v>
      </c>
      <c r="N11" s="816">
        <v>11</v>
      </c>
      <c r="O11" s="817">
        <v>3</v>
      </c>
      <c r="P11" s="702"/>
      <c r="Q11" s="817"/>
      <c r="R11" s="973">
        <f>IFERROR((($M$9*M11)+($N$9*N11)+($O$9*O11)+($P$9*P11)+($Q$9*Q11))/I11," ")</f>
        <v>1.7727272727272727</v>
      </c>
      <c r="S11" s="681"/>
      <c r="T11" s="974"/>
      <c r="U11" s="974"/>
      <c r="V11" s="974"/>
      <c r="W11" s="974"/>
      <c r="X11" s="975"/>
    </row>
    <row r="12" spans="1:24" ht="15">
      <c r="A12" s="976"/>
      <c r="B12" s="323"/>
      <c r="C12" s="324"/>
      <c r="D12" s="325" t="str">
        <f>IFERROR(VLOOKUP(C12,'Seznamy_Obory vzdělání'!$Q$5:$R$179,2,0),"")</f>
        <v/>
      </c>
      <c r="E12" s="326" t="s">
        <v>99</v>
      </c>
      <c r="F12" s="327" t="s">
        <v>332</v>
      </c>
      <c r="G12" s="327" t="s">
        <v>350</v>
      </c>
      <c r="H12" s="328">
        <v>17</v>
      </c>
      <c r="I12" s="328">
        <v>17</v>
      </c>
      <c r="J12" s="328">
        <v>17</v>
      </c>
      <c r="K12" s="977">
        <f t="shared" ref="K12:K60" si="0">IFERROR(J12/H12*100," ")</f>
        <v>100</v>
      </c>
      <c r="L12" s="351">
        <f t="shared" ref="L12:L60" si="1">IFERROR(J12/I12*100," ")</f>
        <v>100</v>
      </c>
      <c r="M12" s="329">
        <v>4</v>
      </c>
      <c r="N12" s="330">
        <v>10</v>
      </c>
      <c r="O12" s="331">
        <v>3</v>
      </c>
      <c r="P12" s="332"/>
      <c r="Q12" s="331"/>
      <c r="R12" s="978">
        <f t="shared" ref="R12:R60" si="2">IFERROR((($M$9*M12)+($N$9*N12)+($O$9*O12)+($P$9*P12)+($Q$9*Q12))/I12," ")</f>
        <v>1.9411764705882353</v>
      </c>
      <c r="S12" s="682"/>
      <c r="T12" s="150">
        <v>3</v>
      </c>
    </row>
    <row r="13" spans="1:24">
      <c r="B13" s="323"/>
      <c r="C13" s="324"/>
      <c r="D13" s="325" t="str">
        <f>IFERROR(VLOOKUP(C13,'Seznamy_Obory vzdělání'!$Q$5:$R$179,2,0),"")</f>
        <v/>
      </c>
      <c r="E13" s="326" t="s">
        <v>2761</v>
      </c>
      <c r="F13" s="327" t="s">
        <v>332</v>
      </c>
      <c r="G13" s="327" t="s">
        <v>350</v>
      </c>
      <c r="H13" s="328">
        <v>12</v>
      </c>
      <c r="I13" s="328">
        <v>12</v>
      </c>
      <c r="J13" s="328">
        <v>12</v>
      </c>
      <c r="K13" s="977">
        <f t="shared" si="0"/>
        <v>100</v>
      </c>
      <c r="L13" s="351">
        <f t="shared" si="1"/>
        <v>100</v>
      </c>
      <c r="M13" s="329">
        <v>3</v>
      </c>
      <c r="N13" s="330">
        <v>4</v>
      </c>
      <c r="O13" s="331">
        <v>4</v>
      </c>
      <c r="P13" s="332">
        <v>1</v>
      </c>
      <c r="Q13" s="331"/>
      <c r="R13" s="978">
        <f t="shared" si="2"/>
        <v>2.25</v>
      </c>
      <c r="S13" s="683"/>
    </row>
    <row r="14" spans="1:24">
      <c r="B14" s="323"/>
      <c r="C14" s="324"/>
      <c r="D14" s="325" t="str">
        <f>IFERROR(VLOOKUP(C14,'Seznamy_Obory vzdělání'!$Q$5:$R$179,2,0),"")</f>
        <v/>
      </c>
      <c r="E14" s="326" t="s">
        <v>2762</v>
      </c>
      <c r="F14" s="327" t="s">
        <v>332</v>
      </c>
      <c r="G14" s="327" t="s">
        <v>350</v>
      </c>
      <c r="H14" s="328">
        <v>10</v>
      </c>
      <c r="I14" s="328">
        <v>10</v>
      </c>
      <c r="J14" s="328">
        <v>10</v>
      </c>
      <c r="K14" s="977">
        <f t="shared" si="0"/>
        <v>100</v>
      </c>
      <c r="L14" s="351">
        <f t="shared" si="1"/>
        <v>100</v>
      </c>
      <c r="M14" s="329">
        <v>2</v>
      </c>
      <c r="N14" s="330">
        <v>3</v>
      </c>
      <c r="O14" s="331">
        <v>3</v>
      </c>
      <c r="P14" s="332">
        <v>2</v>
      </c>
      <c r="Q14" s="331"/>
      <c r="R14" s="978">
        <f t="shared" si="2"/>
        <v>2.5</v>
      </c>
      <c r="S14" s="682"/>
    </row>
    <row r="15" spans="1:24">
      <c r="B15" s="323"/>
      <c r="C15" s="324"/>
      <c r="D15" s="325" t="str">
        <f>IFERROR(VLOOKUP(C15,'Seznamy_Obory vzdělání'!$Q$5:$R$179,2,0),"")</f>
        <v/>
      </c>
      <c r="E15" s="326" t="s">
        <v>2763</v>
      </c>
      <c r="F15" s="327" t="s">
        <v>332</v>
      </c>
      <c r="G15" s="327" t="s">
        <v>350</v>
      </c>
      <c r="H15" s="328">
        <v>7</v>
      </c>
      <c r="I15" s="328">
        <v>7</v>
      </c>
      <c r="J15" s="328">
        <v>7</v>
      </c>
      <c r="K15" s="977">
        <f t="shared" si="0"/>
        <v>100</v>
      </c>
      <c r="L15" s="351">
        <f t="shared" si="1"/>
        <v>100</v>
      </c>
      <c r="M15" s="329">
        <v>3</v>
      </c>
      <c r="N15" s="330">
        <v>2</v>
      </c>
      <c r="O15" s="331">
        <v>1</v>
      </c>
      <c r="P15" s="332">
        <v>1</v>
      </c>
      <c r="Q15" s="331"/>
      <c r="R15" s="978">
        <f t="shared" si="2"/>
        <v>2</v>
      </c>
      <c r="S15" s="683"/>
    </row>
    <row r="16" spans="1:24">
      <c r="B16" s="323"/>
      <c r="C16" s="324"/>
      <c r="D16" s="325" t="str">
        <f>IFERROR(VLOOKUP(C16,'Seznamy_Obory vzdělání'!$Q$5:$R$179,2,0),"")</f>
        <v/>
      </c>
      <c r="E16" s="326" t="s">
        <v>54</v>
      </c>
      <c r="F16" s="327" t="s">
        <v>332</v>
      </c>
      <c r="G16" s="327" t="s">
        <v>350</v>
      </c>
      <c r="H16" s="328">
        <v>3</v>
      </c>
      <c r="I16" s="328">
        <v>3</v>
      </c>
      <c r="J16" s="328">
        <v>3</v>
      </c>
      <c r="K16" s="977">
        <f t="shared" si="0"/>
        <v>100</v>
      </c>
      <c r="L16" s="351">
        <f t="shared" si="1"/>
        <v>100</v>
      </c>
      <c r="M16" s="329">
        <v>2</v>
      </c>
      <c r="N16" s="330"/>
      <c r="O16" s="331"/>
      <c r="P16" s="332">
        <v>1</v>
      </c>
      <c r="Q16" s="331"/>
      <c r="R16" s="978">
        <f t="shared" si="2"/>
        <v>2</v>
      </c>
      <c r="S16" s="684"/>
    </row>
    <row r="17" spans="2:20">
      <c r="B17" s="323"/>
      <c r="C17" s="324"/>
      <c r="D17" s="325" t="str">
        <f>IFERROR(VLOOKUP(C17,'Seznamy_Obory vzdělání'!$Q$5:$R$179,2,0),"")</f>
        <v/>
      </c>
      <c r="E17" s="326" t="s">
        <v>2764</v>
      </c>
      <c r="F17" s="327" t="s">
        <v>332</v>
      </c>
      <c r="G17" s="327" t="s">
        <v>350</v>
      </c>
      <c r="H17" s="328">
        <v>1</v>
      </c>
      <c r="I17" s="328">
        <v>1</v>
      </c>
      <c r="J17" s="328">
        <v>1</v>
      </c>
      <c r="K17" s="977">
        <f t="shared" si="0"/>
        <v>100</v>
      </c>
      <c r="L17" s="351">
        <f t="shared" si="1"/>
        <v>100</v>
      </c>
      <c r="M17" s="329"/>
      <c r="N17" s="330"/>
      <c r="O17" s="331"/>
      <c r="P17" s="332">
        <v>1</v>
      </c>
      <c r="Q17" s="331"/>
      <c r="R17" s="978">
        <f t="shared" si="2"/>
        <v>4</v>
      </c>
      <c r="S17" s="683"/>
    </row>
    <row r="18" spans="2:20">
      <c r="B18" s="323"/>
      <c r="C18" s="324"/>
      <c r="D18" s="325" t="str">
        <f>IFERROR(VLOOKUP(C18,'Seznamy_Obory vzdělání'!$Q$5:$R$179,2,0),"")</f>
        <v/>
      </c>
      <c r="E18" s="326" t="s">
        <v>2765</v>
      </c>
      <c r="F18" s="327" t="s">
        <v>332</v>
      </c>
      <c r="G18" s="327" t="s">
        <v>350</v>
      </c>
      <c r="H18" s="328">
        <v>4</v>
      </c>
      <c r="I18" s="328">
        <v>4</v>
      </c>
      <c r="J18" s="328">
        <v>4</v>
      </c>
      <c r="K18" s="977">
        <f t="shared" si="0"/>
        <v>100</v>
      </c>
      <c r="L18" s="351">
        <f t="shared" si="1"/>
        <v>100</v>
      </c>
      <c r="M18" s="329"/>
      <c r="N18" s="330">
        <v>2</v>
      </c>
      <c r="O18" s="331">
        <v>2</v>
      </c>
      <c r="P18" s="332"/>
      <c r="Q18" s="331"/>
      <c r="R18" s="978">
        <f t="shared" si="2"/>
        <v>2.5</v>
      </c>
      <c r="S18" s="683"/>
    </row>
    <row r="19" spans="2:20">
      <c r="B19" s="323"/>
      <c r="C19" s="324"/>
      <c r="D19" s="325" t="str">
        <f>IFERROR(VLOOKUP(C19,'Seznamy_Obory vzdělání'!$Q$5:$R$179,2,0),"")</f>
        <v/>
      </c>
      <c r="E19" s="326" t="s">
        <v>2766</v>
      </c>
      <c r="F19" s="327" t="s">
        <v>332</v>
      </c>
      <c r="G19" s="327" t="s">
        <v>350</v>
      </c>
      <c r="H19" s="328">
        <v>6</v>
      </c>
      <c r="I19" s="328">
        <v>6</v>
      </c>
      <c r="J19" s="328">
        <v>6</v>
      </c>
      <c r="K19" s="977">
        <f t="shared" si="0"/>
        <v>100</v>
      </c>
      <c r="L19" s="351">
        <f t="shared" si="1"/>
        <v>100</v>
      </c>
      <c r="M19" s="329">
        <v>1</v>
      </c>
      <c r="N19" s="330">
        <v>3</v>
      </c>
      <c r="O19" s="331">
        <v>1</v>
      </c>
      <c r="P19" s="332">
        <v>1</v>
      </c>
      <c r="Q19" s="331"/>
      <c r="R19" s="978">
        <f t="shared" si="2"/>
        <v>2.3333333333333335</v>
      </c>
      <c r="S19" s="683"/>
    </row>
    <row r="20" spans="2:20">
      <c r="B20" s="323"/>
      <c r="C20" s="324"/>
      <c r="D20" s="325" t="str">
        <f>IFERROR(VLOOKUP(C20,'Seznamy_Obory vzdělání'!$Q$5:$R$179,2,0),"")</f>
        <v/>
      </c>
      <c r="E20" s="326" t="s">
        <v>2767</v>
      </c>
      <c r="F20" s="327" t="s">
        <v>332</v>
      </c>
      <c r="G20" s="327" t="s">
        <v>350</v>
      </c>
      <c r="H20" s="328">
        <v>1</v>
      </c>
      <c r="I20" s="328">
        <v>1</v>
      </c>
      <c r="J20" s="328">
        <v>1</v>
      </c>
      <c r="K20" s="977">
        <f t="shared" si="0"/>
        <v>100</v>
      </c>
      <c r="L20" s="351">
        <f t="shared" si="1"/>
        <v>100</v>
      </c>
      <c r="M20" s="329">
        <v>1</v>
      </c>
      <c r="N20" s="330"/>
      <c r="O20" s="331"/>
      <c r="P20" s="332"/>
      <c r="Q20" s="331"/>
      <c r="R20" s="978">
        <f t="shared" si="2"/>
        <v>1</v>
      </c>
      <c r="S20" s="683"/>
    </row>
    <row r="21" spans="2:20">
      <c r="B21" s="323" t="s">
        <v>1751</v>
      </c>
      <c r="C21" s="324" t="s">
        <v>2241</v>
      </c>
      <c r="D21" s="325" t="str">
        <f>IFERROR(VLOOKUP(C21,'Seznamy_Obory vzdělání'!$Q$5:$R$179,2,0),"")</f>
        <v>GY8 Gymnázium 8leté</v>
      </c>
      <c r="E21" s="326" t="s">
        <v>2768</v>
      </c>
      <c r="F21" s="327" t="s">
        <v>332</v>
      </c>
      <c r="G21" s="327" t="s">
        <v>350</v>
      </c>
      <c r="H21" s="328">
        <v>30</v>
      </c>
      <c r="I21" s="328">
        <v>30</v>
      </c>
      <c r="J21" s="328">
        <v>30</v>
      </c>
      <c r="K21" s="977">
        <f t="shared" si="0"/>
        <v>100</v>
      </c>
      <c r="L21" s="351">
        <f t="shared" si="1"/>
        <v>100</v>
      </c>
      <c r="M21" s="329">
        <v>22</v>
      </c>
      <c r="N21" s="330">
        <v>7</v>
      </c>
      <c r="O21" s="331">
        <v>1</v>
      </c>
      <c r="P21" s="332"/>
      <c r="Q21" s="331"/>
      <c r="R21" s="978">
        <f t="shared" si="2"/>
        <v>1.3</v>
      </c>
      <c r="S21" s="683"/>
    </row>
    <row r="22" spans="2:20">
      <c r="B22" s="323"/>
      <c r="C22" s="324"/>
      <c r="D22" s="325" t="str">
        <f>IFERROR(VLOOKUP(C22,'Seznamy_Obory vzdělání'!$Q$5:$R$179,2,0),"")</f>
        <v/>
      </c>
      <c r="E22" s="326" t="s">
        <v>99</v>
      </c>
      <c r="F22" s="327" t="s">
        <v>332</v>
      </c>
      <c r="G22" s="327" t="s">
        <v>350</v>
      </c>
      <c r="H22" s="328">
        <v>11</v>
      </c>
      <c r="I22" s="328">
        <v>11</v>
      </c>
      <c r="J22" s="328">
        <v>11</v>
      </c>
      <c r="K22" s="977">
        <f t="shared" si="0"/>
        <v>100</v>
      </c>
      <c r="L22" s="351">
        <f t="shared" si="1"/>
        <v>100</v>
      </c>
      <c r="M22" s="329">
        <v>9</v>
      </c>
      <c r="N22" s="330">
        <v>2</v>
      </c>
      <c r="O22" s="331"/>
      <c r="P22" s="332"/>
      <c r="Q22" s="331"/>
      <c r="R22" s="978">
        <f t="shared" si="2"/>
        <v>1.1818181818181819</v>
      </c>
      <c r="S22" s="683"/>
      <c r="T22" s="150">
        <v>16</v>
      </c>
    </row>
    <row r="23" spans="2:20">
      <c r="B23" s="323"/>
      <c r="C23" s="324"/>
      <c r="D23" s="325" t="str">
        <f>IFERROR(VLOOKUP(C23,'Seznamy_Obory vzdělání'!$Q$5:$R$179,2,0),"")</f>
        <v/>
      </c>
      <c r="E23" s="326" t="s">
        <v>2761</v>
      </c>
      <c r="F23" s="327" t="s">
        <v>332</v>
      </c>
      <c r="G23" s="327" t="s">
        <v>350</v>
      </c>
      <c r="H23" s="328">
        <v>15</v>
      </c>
      <c r="I23" s="328">
        <v>15</v>
      </c>
      <c r="J23" s="328">
        <v>15</v>
      </c>
      <c r="K23" s="977">
        <f t="shared" si="0"/>
        <v>100</v>
      </c>
      <c r="L23" s="351">
        <f t="shared" si="1"/>
        <v>100</v>
      </c>
      <c r="M23" s="329">
        <v>11</v>
      </c>
      <c r="N23" s="330">
        <v>2</v>
      </c>
      <c r="O23" s="331">
        <v>2</v>
      </c>
      <c r="P23" s="332"/>
      <c r="Q23" s="331"/>
      <c r="R23" s="978">
        <f t="shared" si="2"/>
        <v>1.4</v>
      </c>
      <c r="S23" s="683"/>
    </row>
    <row r="24" spans="2:20">
      <c r="B24" s="323"/>
      <c r="C24" s="324"/>
      <c r="D24" s="325" t="str">
        <f>IFERROR(VLOOKUP(C24,'Seznamy_Obory vzdělání'!$Q$5:$R$179,2,0),"")</f>
        <v/>
      </c>
      <c r="E24" s="326" t="s">
        <v>2762</v>
      </c>
      <c r="F24" s="327" t="s">
        <v>332</v>
      </c>
      <c r="G24" s="327" t="s">
        <v>350</v>
      </c>
      <c r="H24" s="328">
        <v>7</v>
      </c>
      <c r="I24" s="328">
        <v>7</v>
      </c>
      <c r="J24" s="328">
        <v>7</v>
      </c>
      <c r="K24" s="977">
        <f t="shared" si="0"/>
        <v>100</v>
      </c>
      <c r="L24" s="351">
        <f t="shared" si="1"/>
        <v>100</v>
      </c>
      <c r="M24" s="329">
        <v>4</v>
      </c>
      <c r="N24" s="330">
        <v>2</v>
      </c>
      <c r="O24" s="331"/>
      <c r="P24" s="332">
        <v>1</v>
      </c>
      <c r="Q24" s="331"/>
      <c r="R24" s="978">
        <f t="shared" si="2"/>
        <v>1.7142857142857142</v>
      </c>
      <c r="S24" s="683"/>
    </row>
    <row r="25" spans="2:20">
      <c r="B25" s="323"/>
      <c r="C25" s="324"/>
      <c r="D25" s="325" t="str">
        <f>IFERROR(VLOOKUP(C25,'Seznamy_Obory vzdělání'!$Q$5:$R$179,2,0),"")</f>
        <v/>
      </c>
      <c r="E25" s="326" t="s">
        <v>2763</v>
      </c>
      <c r="F25" s="327" t="s">
        <v>332</v>
      </c>
      <c r="G25" s="327" t="s">
        <v>350</v>
      </c>
      <c r="H25" s="328">
        <v>6</v>
      </c>
      <c r="I25" s="328">
        <v>6</v>
      </c>
      <c r="J25" s="328">
        <v>6</v>
      </c>
      <c r="K25" s="977">
        <f t="shared" si="0"/>
        <v>100</v>
      </c>
      <c r="L25" s="351">
        <f t="shared" si="1"/>
        <v>100</v>
      </c>
      <c r="M25" s="329">
        <v>4</v>
      </c>
      <c r="N25" s="330"/>
      <c r="O25" s="331">
        <v>2</v>
      </c>
      <c r="P25" s="332"/>
      <c r="Q25" s="331"/>
      <c r="R25" s="978">
        <f t="shared" si="2"/>
        <v>1.6666666666666667</v>
      </c>
      <c r="S25" s="683"/>
    </row>
    <row r="26" spans="2:20">
      <c r="B26" s="323"/>
      <c r="C26" s="324"/>
      <c r="D26" s="325" t="str">
        <f>IFERROR(VLOOKUP(C26,'Seznamy_Obory vzdělání'!$Q$5:$R$179,2,0),"")</f>
        <v/>
      </c>
      <c r="E26" s="326" t="s">
        <v>54</v>
      </c>
      <c r="F26" s="327" t="s">
        <v>332</v>
      </c>
      <c r="G26" s="327" t="s">
        <v>350</v>
      </c>
      <c r="H26" s="328">
        <v>4</v>
      </c>
      <c r="I26" s="328">
        <v>4</v>
      </c>
      <c r="J26" s="328">
        <v>4</v>
      </c>
      <c r="K26" s="977">
        <f t="shared" si="0"/>
        <v>100</v>
      </c>
      <c r="L26" s="351">
        <f t="shared" si="1"/>
        <v>100</v>
      </c>
      <c r="M26" s="329">
        <v>4</v>
      </c>
      <c r="N26" s="330"/>
      <c r="O26" s="331"/>
      <c r="P26" s="332"/>
      <c r="Q26" s="331"/>
      <c r="R26" s="978">
        <f t="shared" si="2"/>
        <v>1</v>
      </c>
      <c r="S26" s="683"/>
    </row>
    <row r="27" spans="2:20">
      <c r="B27" s="323"/>
      <c r="C27" s="324"/>
      <c r="D27" s="325" t="str">
        <f>IFERROR(VLOOKUP(C27,'Seznamy_Obory vzdělání'!$Q$5:$R$179,2,0),"")</f>
        <v/>
      </c>
      <c r="E27" s="326" t="s">
        <v>2764</v>
      </c>
      <c r="F27" s="327" t="s">
        <v>332</v>
      </c>
      <c r="G27" s="327" t="s">
        <v>350</v>
      </c>
      <c r="H27" s="328">
        <v>3</v>
      </c>
      <c r="I27" s="328">
        <v>3</v>
      </c>
      <c r="J27" s="328">
        <v>3</v>
      </c>
      <c r="K27" s="977">
        <f t="shared" si="0"/>
        <v>100</v>
      </c>
      <c r="L27" s="351">
        <f t="shared" si="1"/>
        <v>100</v>
      </c>
      <c r="M27" s="329">
        <v>2</v>
      </c>
      <c r="N27" s="330">
        <v>1</v>
      </c>
      <c r="O27" s="331"/>
      <c r="P27" s="332"/>
      <c r="Q27" s="331"/>
      <c r="R27" s="978">
        <f t="shared" si="2"/>
        <v>1.3333333333333333</v>
      </c>
      <c r="S27" s="683"/>
    </row>
    <row r="28" spans="2:20">
      <c r="B28" s="323"/>
      <c r="C28" s="324"/>
      <c r="D28" s="325" t="str">
        <f>IFERROR(VLOOKUP(C28,'Seznamy_Obory vzdělání'!$Q$5:$R$179,2,0),"")</f>
        <v/>
      </c>
      <c r="E28" s="326" t="s">
        <v>2765</v>
      </c>
      <c r="F28" s="327" t="s">
        <v>332</v>
      </c>
      <c r="G28" s="327" t="s">
        <v>350</v>
      </c>
      <c r="H28" s="328">
        <v>6</v>
      </c>
      <c r="I28" s="328">
        <v>6</v>
      </c>
      <c r="J28" s="328">
        <v>6</v>
      </c>
      <c r="K28" s="977">
        <f t="shared" si="0"/>
        <v>100</v>
      </c>
      <c r="L28" s="351">
        <f t="shared" si="1"/>
        <v>100</v>
      </c>
      <c r="M28" s="329">
        <v>5</v>
      </c>
      <c r="N28" s="330">
        <v>1</v>
      </c>
      <c r="O28" s="331"/>
      <c r="P28" s="332"/>
      <c r="Q28" s="331"/>
      <c r="R28" s="978">
        <f t="shared" si="2"/>
        <v>1.1666666666666667</v>
      </c>
      <c r="S28" s="683"/>
    </row>
    <row r="29" spans="2:20">
      <c r="B29" s="323"/>
      <c r="C29" s="324"/>
      <c r="D29" s="325" t="str">
        <f>IFERROR(VLOOKUP(C29,'Seznamy_Obory vzdělání'!$Q$5:$R$179,2,0),"")</f>
        <v/>
      </c>
      <c r="E29" s="326" t="s">
        <v>2766</v>
      </c>
      <c r="F29" s="327" t="s">
        <v>332</v>
      </c>
      <c r="G29" s="327" t="s">
        <v>350</v>
      </c>
      <c r="H29" s="328">
        <v>13</v>
      </c>
      <c r="I29" s="328">
        <v>13</v>
      </c>
      <c r="J29" s="328">
        <v>13</v>
      </c>
      <c r="K29" s="977">
        <f t="shared" si="0"/>
        <v>100</v>
      </c>
      <c r="L29" s="351">
        <f t="shared" si="1"/>
        <v>100</v>
      </c>
      <c r="M29" s="329">
        <v>10</v>
      </c>
      <c r="N29" s="330">
        <v>3</v>
      </c>
      <c r="O29" s="331"/>
      <c r="P29" s="332"/>
      <c r="Q29" s="331"/>
      <c r="R29" s="978">
        <f t="shared" si="2"/>
        <v>1.2307692307692308</v>
      </c>
      <c r="S29" s="683"/>
    </row>
    <row r="30" spans="2:20">
      <c r="B30" s="323"/>
      <c r="C30" s="324"/>
      <c r="D30" s="325" t="str">
        <f>IFERROR(VLOOKUP(C30,'Seznamy_Obory vzdělání'!$Q$5:$R$179,2,0),"")</f>
        <v/>
      </c>
      <c r="E30" s="326" t="s">
        <v>2767</v>
      </c>
      <c r="F30" s="327" t="s">
        <v>332</v>
      </c>
      <c r="G30" s="327" t="s">
        <v>350</v>
      </c>
      <c r="H30" s="328">
        <v>5</v>
      </c>
      <c r="I30" s="328">
        <v>5</v>
      </c>
      <c r="J30" s="328">
        <v>5</v>
      </c>
      <c r="K30" s="977">
        <f t="shared" si="0"/>
        <v>100</v>
      </c>
      <c r="L30" s="351">
        <f t="shared" si="1"/>
        <v>100</v>
      </c>
      <c r="M30" s="329">
        <v>4</v>
      </c>
      <c r="N30" s="330">
        <v>1</v>
      </c>
      <c r="O30" s="331"/>
      <c r="P30" s="332"/>
      <c r="Q30" s="331"/>
      <c r="R30" s="978">
        <f t="shared" si="2"/>
        <v>1.2</v>
      </c>
      <c r="S30" s="683"/>
    </row>
    <row r="31" spans="2:20">
      <c r="B31" s="323"/>
      <c r="C31" s="324"/>
      <c r="D31" s="325" t="str">
        <f>IFERROR(VLOOKUP(C31,'Seznamy_Obory vzdělání'!$Q$5:$R$179,2,0),"")</f>
        <v/>
      </c>
      <c r="E31" s="326"/>
      <c r="F31" s="327"/>
      <c r="G31" s="327"/>
      <c r="H31" s="328"/>
      <c r="I31" s="328"/>
      <c r="J31" s="328"/>
      <c r="K31" s="977" t="str">
        <f t="shared" si="0"/>
        <v xml:space="preserve"> </v>
      </c>
      <c r="L31" s="351" t="str">
        <f t="shared" si="1"/>
        <v xml:space="preserve"> </v>
      </c>
      <c r="M31" s="329"/>
      <c r="N31" s="330"/>
      <c r="O31" s="331"/>
      <c r="P31" s="332"/>
      <c r="Q31" s="331"/>
      <c r="R31" s="978" t="str">
        <f t="shared" si="2"/>
        <v xml:space="preserve"> </v>
      </c>
      <c r="S31" s="683"/>
    </row>
    <row r="32" spans="2:20">
      <c r="B32" s="323"/>
      <c r="C32" s="324"/>
      <c r="D32" s="325" t="str">
        <f>IFERROR(VLOOKUP(C32,'Seznamy_Obory vzdělání'!$Q$5:$R$179,2,0),"")</f>
        <v/>
      </c>
      <c r="E32" s="326"/>
      <c r="F32" s="327"/>
      <c r="G32" s="327"/>
      <c r="H32" s="328"/>
      <c r="I32" s="328"/>
      <c r="J32" s="328"/>
      <c r="K32" s="977" t="str">
        <f t="shared" si="0"/>
        <v xml:space="preserve"> </v>
      </c>
      <c r="L32" s="351" t="str">
        <f t="shared" si="1"/>
        <v xml:space="preserve"> </v>
      </c>
      <c r="M32" s="329"/>
      <c r="N32" s="330"/>
      <c r="O32" s="331"/>
      <c r="P32" s="332"/>
      <c r="Q32" s="331"/>
      <c r="R32" s="978" t="str">
        <f t="shared" si="2"/>
        <v xml:space="preserve"> </v>
      </c>
      <c r="S32" s="683"/>
    </row>
    <row r="33" spans="2:19">
      <c r="B33" s="323"/>
      <c r="C33" s="324"/>
      <c r="D33" s="325" t="str">
        <f>IFERROR(VLOOKUP(C33,'Seznamy_Obory vzdělání'!$Q$5:$R$179,2,0),"")</f>
        <v/>
      </c>
      <c r="E33" s="326"/>
      <c r="F33" s="327"/>
      <c r="G33" s="327"/>
      <c r="H33" s="328"/>
      <c r="I33" s="328"/>
      <c r="J33" s="328"/>
      <c r="K33" s="977" t="str">
        <f t="shared" si="0"/>
        <v xml:space="preserve"> </v>
      </c>
      <c r="L33" s="351" t="str">
        <f t="shared" si="1"/>
        <v xml:space="preserve"> </v>
      </c>
      <c r="M33" s="329"/>
      <c r="N33" s="330"/>
      <c r="O33" s="331"/>
      <c r="P33" s="332"/>
      <c r="Q33" s="331"/>
      <c r="R33" s="978" t="str">
        <f t="shared" si="2"/>
        <v xml:space="preserve"> </v>
      </c>
      <c r="S33" s="683"/>
    </row>
    <row r="34" spans="2:19">
      <c r="B34" s="323"/>
      <c r="C34" s="324"/>
      <c r="D34" s="325" t="str">
        <f>IFERROR(VLOOKUP(C34,'Seznamy_Obory vzdělání'!$Q$5:$R$179,2,0),"")</f>
        <v/>
      </c>
      <c r="E34" s="326"/>
      <c r="F34" s="327"/>
      <c r="G34" s="327"/>
      <c r="H34" s="328"/>
      <c r="I34" s="328"/>
      <c r="J34" s="328"/>
      <c r="K34" s="977" t="str">
        <f t="shared" si="0"/>
        <v xml:space="preserve"> </v>
      </c>
      <c r="L34" s="351" t="str">
        <f t="shared" si="1"/>
        <v xml:space="preserve"> </v>
      </c>
      <c r="M34" s="329"/>
      <c r="N34" s="330"/>
      <c r="O34" s="331"/>
      <c r="P34" s="332"/>
      <c r="Q34" s="331"/>
      <c r="R34" s="978" t="str">
        <f t="shared" si="2"/>
        <v xml:space="preserve"> </v>
      </c>
      <c r="S34" s="683"/>
    </row>
    <row r="35" spans="2:19">
      <c r="B35" s="323"/>
      <c r="C35" s="324"/>
      <c r="D35" s="325" t="str">
        <f>IFERROR(VLOOKUP(C35,'Seznamy_Obory vzdělání'!$Q$5:$R$179,2,0),"")</f>
        <v/>
      </c>
      <c r="E35" s="326"/>
      <c r="F35" s="327"/>
      <c r="G35" s="327"/>
      <c r="H35" s="328"/>
      <c r="I35" s="328"/>
      <c r="J35" s="328"/>
      <c r="K35" s="977" t="str">
        <f t="shared" si="0"/>
        <v xml:space="preserve"> </v>
      </c>
      <c r="L35" s="351" t="str">
        <f t="shared" si="1"/>
        <v xml:space="preserve"> </v>
      </c>
      <c r="M35" s="329"/>
      <c r="N35" s="330"/>
      <c r="O35" s="331"/>
      <c r="P35" s="332"/>
      <c r="Q35" s="331"/>
      <c r="R35" s="978" t="str">
        <f t="shared" si="2"/>
        <v xml:space="preserve"> </v>
      </c>
      <c r="S35" s="683"/>
    </row>
    <row r="36" spans="2:19">
      <c r="B36" s="323"/>
      <c r="C36" s="324"/>
      <c r="D36" s="325" t="str">
        <f>IFERROR(VLOOKUP(C36,'Seznamy_Obory vzdělání'!$Q$5:$R$179,2,0),"")</f>
        <v/>
      </c>
      <c r="E36" s="326"/>
      <c r="F36" s="327"/>
      <c r="G36" s="327"/>
      <c r="H36" s="328"/>
      <c r="I36" s="328"/>
      <c r="J36" s="328"/>
      <c r="K36" s="977" t="str">
        <f t="shared" si="0"/>
        <v xml:space="preserve"> </v>
      </c>
      <c r="L36" s="351" t="str">
        <f t="shared" si="1"/>
        <v xml:space="preserve"> </v>
      </c>
      <c r="M36" s="329"/>
      <c r="N36" s="330"/>
      <c r="O36" s="331"/>
      <c r="P36" s="332"/>
      <c r="Q36" s="331"/>
      <c r="R36" s="978" t="str">
        <f t="shared" si="2"/>
        <v xml:space="preserve"> </v>
      </c>
      <c r="S36" s="683"/>
    </row>
    <row r="37" spans="2:19">
      <c r="B37" s="323"/>
      <c r="C37" s="324"/>
      <c r="D37" s="325" t="str">
        <f>IFERROR(VLOOKUP(C37,'Seznamy_Obory vzdělání'!$Q$5:$R$179,2,0),"")</f>
        <v/>
      </c>
      <c r="E37" s="326"/>
      <c r="F37" s="327"/>
      <c r="G37" s="327"/>
      <c r="H37" s="328"/>
      <c r="I37" s="328"/>
      <c r="J37" s="328"/>
      <c r="K37" s="977" t="str">
        <f t="shared" si="0"/>
        <v xml:space="preserve"> </v>
      </c>
      <c r="L37" s="351" t="str">
        <f t="shared" si="1"/>
        <v xml:space="preserve"> </v>
      </c>
      <c r="M37" s="329"/>
      <c r="N37" s="330"/>
      <c r="O37" s="331"/>
      <c r="P37" s="332"/>
      <c r="Q37" s="331"/>
      <c r="R37" s="978" t="str">
        <f t="shared" si="2"/>
        <v xml:space="preserve"> </v>
      </c>
      <c r="S37" s="683"/>
    </row>
    <row r="38" spans="2:19">
      <c r="B38" s="323"/>
      <c r="C38" s="324"/>
      <c r="D38" s="325" t="str">
        <f>IFERROR(VLOOKUP(C38,'Seznamy_Obory vzdělání'!$Q$5:$R$179,2,0),"")</f>
        <v/>
      </c>
      <c r="E38" s="326"/>
      <c r="F38" s="327"/>
      <c r="G38" s="327"/>
      <c r="H38" s="328"/>
      <c r="I38" s="328"/>
      <c r="J38" s="328"/>
      <c r="K38" s="977" t="str">
        <f t="shared" si="0"/>
        <v xml:space="preserve"> </v>
      </c>
      <c r="L38" s="351" t="str">
        <f t="shared" si="1"/>
        <v xml:space="preserve"> </v>
      </c>
      <c r="M38" s="329"/>
      <c r="N38" s="330"/>
      <c r="O38" s="331"/>
      <c r="P38" s="332"/>
      <c r="Q38" s="331"/>
      <c r="R38" s="978" t="str">
        <f t="shared" si="2"/>
        <v xml:space="preserve"> </v>
      </c>
      <c r="S38" s="683"/>
    </row>
    <row r="39" spans="2:19">
      <c r="B39" s="323"/>
      <c r="C39" s="324"/>
      <c r="D39" s="325" t="str">
        <f>IFERROR(VLOOKUP(C39,'Seznamy_Obory vzdělání'!$Q$5:$R$179,2,0),"")</f>
        <v/>
      </c>
      <c r="E39" s="326"/>
      <c r="F39" s="327"/>
      <c r="G39" s="327"/>
      <c r="H39" s="328"/>
      <c r="I39" s="328"/>
      <c r="J39" s="328"/>
      <c r="K39" s="977" t="str">
        <f t="shared" si="0"/>
        <v xml:space="preserve"> </v>
      </c>
      <c r="L39" s="351" t="str">
        <f t="shared" si="1"/>
        <v xml:space="preserve"> </v>
      </c>
      <c r="M39" s="329"/>
      <c r="N39" s="330"/>
      <c r="O39" s="331"/>
      <c r="P39" s="332"/>
      <c r="Q39" s="331"/>
      <c r="R39" s="978" t="str">
        <f t="shared" si="2"/>
        <v xml:space="preserve"> </v>
      </c>
      <c r="S39" s="683"/>
    </row>
    <row r="40" spans="2:19">
      <c r="B40" s="323"/>
      <c r="C40" s="324"/>
      <c r="D40" s="325" t="str">
        <f>IFERROR(VLOOKUP(C40,'Seznamy_Obory vzdělání'!$Q$5:$R$179,2,0),"")</f>
        <v/>
      </c>
      <c r="E40" s="326"/>
      <c r="F40" s="327"/>
      <c r="G40" s="327"/>
      <c r="H40" s="328"/>
      <c r="I40" s="328"/>
      <c r="J40" s="328"/>
      <c r="K40" s="977" t="str">
        <f t="shared" si="0"/>
        <v xml:space="preserve"> </v>
      </c>
      <c r="L40" s="351" t="str">
        <f t="shared" si="1"/>
        <v xml:space="preserve"> </v>
      </c>
      <c r="M40" s="329"/>
      <c r="N40" s="330"/>
      <c r="O40" s="331"/>
      <c r="P40" s="332"/>
      <c r="Q40" s="331"/>
      <c r="R40" s="978" t="str">
        <f t="shared" si="2"/>
        <v xml:space="preserve"> </v>
      </c>
      <c r="S40" s="683"/>
    </row>
    <row r="41" spans="2:19">
      <c r="B41" s="323"/>
      <c r="C41" s="324"/>
      <c r="D41" s="325" t="str">
        <f>IFERROR(VLOOKUP(C41,'Seznamy_Obory vzdělání'!$Q$5:$R$179,2,0),"")</f>
        <v/>
      </c>
      <c r="E41" s="326"/>
      <c r="F41" s="327"/>
      <c r="G41" s="327"/>
      <c r="H41" s="328"/>
      <c r="I41" s="328"/>
      <c r="J41" s="328"/>
      <c r="K41" s="977" t="str">
        <f t="shared" si="0"/>
        <v xml:space="preserve"> </v>
      </c>
      <c r="L41" s="351" t="str">
        <f t="shared" si="1"/>
        <v xml:space="preserve"> </v>
      </c>
      <c r="M41" s="329"/>
      <c r="N41" s="330"/>
      <c r="O41" s="331"/>
      <c r="P41" s="332"/>
      <c r="Q41" s="331"/>
      <c r="R41" s="978" t="str">
        <f t="shared" si="2"/>
        <v xml:space="preserve"> </v>
      </c>
      <c r="S41" s="683"/>
    </row>
    <row r="42" spans="2:19">
      <c r="B42" s="323"/>
      <c r="C42" s="324"/>
      <c r="D42" s="325" t="str">
        <f>IFERROR(VLOOKUP(C42,'Seznamy_Obory vzdělání'!$Q$5:$R$179,2,0),"")</f>
        <v/>
      </c>
      <c r="E42" s="326"/>
      <c r="F42" s="327"/>
      <c r="G42" s="327"/>
      <c r="H42" s="328"/>
      <c r="I42" s="328"/>
      <c r="J42" s="328"/>
      <c r="K42" s="977" t="str">
        <f t="shared" si="0"/>
        <v xml:space="preserve"> </v>
      </c>
      <c r="L42" s="351" t="str">
        <f t="shared" si="1"/>
        <v xml:space="preserve"> </v>
      </c>
      <c r="M42" s="329"/>
      <c r="N42" s="330"/>
      <c r="O42" s="331"/>
      <c r="P42" s="332"/>
      <c r="Q42" s="331"/>
      <c r="R42" s="978" t="str">
        <f t="shared" si="2"/>
        <v xml:space="preserve"> </v>
      </c>
      <c r="S42" s="683"/>
    </row>
    <row r="43" spans="2:19">
      <c r="B43" s="323"/>
      <c r="C43" s="324"/>
      <c r="D43" s="325" t="str">
        <f>IFERROR(VLOOKUP(C43,'Seznamy_Obory vzdělání'!$Q$5:$R$179,2,0),"")</f>
        <v/>
      </c>
      <c r="E43" s="326"/>
      <c r="F43" s="327"/>
      <c r="G43" s="327"/>
      <c r="H43" s="328"/>
      <c r="I43" s="328"/>
      <c r="J43" s="328"/>
      <c r="K43" s="977" t="str">
        <f t="shared" si="0"/>
        <v xml:space="preserve"> </v>
      </c>
      <c r="L43" s="351" t="str">
        <f t="shared" si="1"/>
        <v xml:space="preserve"> </v>
      </c>
      <c r="M43" s="329"/>
      <c r="N43" s="330"/>
      <c r="O43" s="331"/>
      <c r="P43" s="332"/>
      <c r="Q43" s="331"/>
      <c r="R43" s="978" t="str">
        <f t="shared" si="2"/>
        <v xml:space="preserve"> </v>
      </c>
      <c r="S43" s="683"/>
    </row>
    <row r="44" spans="2:19">
      <c r="B44" s="323"/>
      <c r="C44" s="324"/>
      <c r="D44" s="325" t="str">
        <f>IFERROR(VLOOKUP(C44,'Seznamy_Obory vzdělání'!$Q$5:$R$179,2,0),"")</f>
        <v/>
      </c>
      <c r="E44" s="326"/>
      <c r="F44" s="327"/>
      <c r="G44" s="327"/>
      <c r="H44" s="328"/>
      <c r="I44" s="328"/>
      <c r="J44" s="328"/>
      <c r="K44" s="977" t="str">
        <f t="shared" si="0"/>
        <v xml:space="preserve"> </v>
      </c>
      <c r="L44" s="351" t="str">
        <f t="shared" si="1"/>
        <v xml:space="preserve"> </v>
      </c>
      <c r="M44" s="329"/>
      <c r="N44" s="330"/>
      <c r="O44" s="331"/>
      <c r="P44" s="332"/>
      <c r="Q44" s="331"/>
      <c r="R44" s="978" t="str">
        <f t="shared" si="2"/>
        <v xml:space="preserve"> </v>
      </c>
      <c r="S44" s="683"/>
    </row>
    <row r="45" spans="2:19">
      <c r="B45" s="323"/>
      <c r="C45" s="324"/>
      <c r="D45" s="325" t="str">
        <f>IFERROR(VLOOKUP(C45,'Seznamy_Obory vzdělání'!$Q$5:$R$179,2,0),"")</f>
        <v/>
      </c>
      <c r="E45" s="326"/>
      <c r="F45" s="327"/>
      <c r="G45" s="327"/>
      <c r="H45" s="328"/>
      <c r="I45" s="328"/>
      <c r="J45" s="328"/>
      <c r="K45" s="977" t="str">
        <f t="shared" si="0"/>
        <v xml:space="preserve"> </v>
      </c>
      <c r="L45" s="351" t="str">
        <f t="shared" si="1"/>
        <v xml:space="preserve"> </v>
      </c>
      <c r="M45" s="329"/>
      <c r="N45" s="330"/>
      <c r="O45" s="331"/>
      <c r="P45" s="332"/>
      <c r="Q45" s="331"/>
      <c r="R45" s="978" t="str">
        <f t="shared" si="2"/>
        <v xml:space="preserve"> </v>
      </c>
      <c r="S45" s="683"/>
    </row>
    <row r="46" spans="2:19">
      <c r="B46" s="323"/>
      <c r="C46" s="324"/>
      <c r="D46" s="325" t="str">
        <f>IFERROR(VLOOKUP(C46,'Seznamy_Obory vzdělání'!$Q$5:$R$179,2,0),"")</f>
        <v/>
      </c>
      <c r="E46" s="326"/>
      <c r="F46" s="327"/>
      <c r="G46" s="327"/>
      <c r="H46" s="328"/>
      <c r="I46" s="328"/>
      <c r="J46" s="328"/>
      <c r="K46" s="977" t="str">
        <f t="shared" si="0"/>
        <v xml:space="preserve"> </v>
      </c>
      <c r="L46" s="351" t="str">
        <f t="shared" si="1"/>
        <v xml:space="preserve"> </v>
      </c>
      <c r="M46" s="329"/>
      <c r="N46" s="330"/>
      <c r="O46" s="331"/>
      <c r="P46" s="332"/>
      <c r="Q46" s="331"/>
      <c r="R46" s="978" t="str">
        <f t="shared" si="2"/>
        <v xml:space="preserve"> </v>
      </c>
      <c r="S46" s="683"/>
    </row>
    <row r="47" spans="2:19">
      <c r="B47" s="323"/>
      <c r="C47" s="324"/>
      <c r="D47" s="325" t="str">
        <f>IFERROR(VLOOKUP(C47,'Seznamy_Obory vzdělání'!$Q$5:$R$179,2,0),"")</f>
        <v/>
      </c>
      <c r="E47" s="326"/>
      <c r="F47" s="327"/>
      <c r="G47" s="327"/>
      <c r="H47" s="328"/>
      <c r="I47" s="328"/>
      <c r="J47" s="328"/>
      <c r="K47" s="977" t="str">
        <f t="shared" si="0"/>
        <v xml:space="preserve"> </v>
      </c>
      <c r="L47" s="351" t="str">
        <f t="shared" si="1"/>
        <v xml:space="preserve"> </v>
      </c>
      <c r="M47" s="329"/>
      <c r="N47" s="330"/>
      <c r="O47" s="331"/>
      <c r="P47" s="332"/>
      <c r="Q47" s="331"/>
      <c r="R47" s="978" t="str">
        <f t="shared" si="2"/>
        <v xml:space="preserve"> </v>
      </c>
      <c r="S47" s="683"/>
    </row>
    <row r="48" spans="2:19">
      <c r="B48" s="323"/>
      <c r="C48" s="324"/>
      <c r="D48" s="325" t="str">
        <f>IFERROR(VLOOKUP(C48,'Seznamy_Obory vzdělání'!$Q$5:$R$179,2,0),"")</f>
        <v/>
      </c>
      <c r="E48" s="326"/>
      <c r="F48" s="327"/>
      <c r="G48" s="327"/>
      <c r="H48" s="328"/>
      <c r="I48" s="328"/>
      <c r="J48" s="328"/>
      <c r="K48" s="977" t="str">
        <f t="shared" si="0"/>
        <v xml:space="preserve"> </v>
      </c>
      <c r="L48" s="351" t="str">
        <f t="shared" si="1"/>
        <v xml:space="preserve"> </v>
      </c>
      <c r="M48" s="329"/>
      <c r="N48" s="330"/>
      <c r="O48" s="331"/>
      <c r="P48" s="332"/>
      <c r="Q48" s="331"/>
      <c r="R48" s="978" t="str">
        <f t="shared" si="2"/>
        <v xml:space="preserve"> </v>
      </c>
      <c r="S48" s="683"/>
    </row>
    <row r="49" spans="2:19">
      <c r="B49" s="323"/>
      <c r="C49" s="324"/>
      <c r="D49" s="325" t="str">
        <f>IFERROR(VLOOKUP(C49,'Seznamy_Obory vzdělání'!$Q$5:$R$179,2,0),"")</f>
        <v/>
      </c>
      <c r="E49" s="326"/>
      <c r="F49" s="327"/>
      <c r="G49" s="327"/>
      <c r="H49" s="328"/>
      <c r="I49" s="328"/>
      <c r="J49" s="328"/>
      <c r="K49" s="977" t="str">
        <f t="shared" si="0"/>
        <v xml:space="preserve"> </v>
      </c>
      <c r="L49" s="351" t="str">
        <f t="shared" si="1"/>
        <v xml:space="preserve"> </v>
      </c>
      <c r="M49" s="329"/>
      <c r="N49" s="330"/>
      <c r="O49" s="331"/>
      <c r="P49" s="332"/>
      <c r="Q49" s="331"/>
      <c r="R49" s="978" t="str">
        <f t="shared" si="2"/>
        <v xml:space="preserve"> </v>
      </c>
      <c r="S49" s="683"/>
    </row>
    <row r="50" spans="2:19">
      <c r="B50" s="323"/>
      <c r="C50" s="324"/>
      <c r="D50" s="325" t="str">
        <f>IFERROR(VLOOKUP(C50,'Seznamy_Obory vzdělání'!$Q$5:$R$179,2,0),"")</f>
        <v/>
      </c>
      <c r="E50" s="326"/>
      <c r="F50" s="327"/>
      <c r="G50" s="327"/>
      <c r="H50" s="328"/>
      <c r="I50" s="328"/>
      <c r="J50" s="328"/>
      <c r="K50" s="977" t="str">
        <f t="shared" si="0"/>
        <v xml:space="preserve"> </v>
      </c>
      <c r="L50" s="351" t="str">
        <f t="shared" si="1"/>
        <v xml:space="preserve"> </v>
      </c>
      <c r="M50" s="329"/>
      <c r="N50" s="330"/>
      <c r="O50" s="331"/>
      <c r="P50" s="332"/>
      <c r="Q50" s="331"/>
      <c r="R50" s="978" t="str">
        <f t="shared" si="2"/>
        <v xml:space="preserve"> </v>
      </c>
      <c r="S50" s="683"/>
    </row>
    <row r="51" spans="2:19">
      <c r="B51" s="323"/>
      <c r="C51" s="324"/>
      <c r="D51" s="325" t="str">
        <f>IFERROR(VLOOKUP(C51,'Seznamy_Obory vzdělání'!$Q$5:$R$179,2,0),"")</f>
        <v/>
      </c>
      <c r="E51" s="326"/>
      <c r="F51" s="327"/>
      <c r="G51" s="327"/>
      <c r="H51" s="328"/>
      <c r="I51" s="328"/>
      <c r="J51" s="328"/>
      <c r="K51" s="977" t="str">
        <f t="shared" si="0"/>
        <v xml:space="preserve"> </v>
      </c>
      <c r="L51" s="351" t="str">
        <f t="shared" si="1"/>
        <v xml:space="preserve"> </v>
      </c>
      <c r="M51" s="329"/>
      <c r="N51" s="330"/>
      <c r="O51" s="331"/>
      <c r="P51" s="332"/>
      <c r="Q51" s="331"/>
      <c r="R51" s="978" t="str">
        <f t="shared" si="2"/>
        <v xml:space="preserve"> </v>
      </c>
      <c r="S51" s="683"/>
    </row>
    <row r="52" spans="2:19">
      <c r="B52" s="323"/>
      <c r="C52" s="324"/>
      <c r="D52" s="325" t="str">
        <f>IFERROR(VLOOKUP(C52,'Seznamy_Obory vzdělání'!$Q$5:$R$179,2,0),"")</f>
        <v/>
      </c>
      <c r="E52" s="326"/>
      <c r="F52" s="327"/>
      <c r="G52" s="327"/>
      <c r="H52" s="328"/>
      <c r="I52" s="328"/>
      <c r="J52" s="328"/>
      <c r="K52" s="977" t="str">
        <f t="shared" si="0"/>
        <v xml:space="preserve"> </v>
      </c>
      <c r="L52" s="351" t="str">
        <f t="shared" si="1"/>
        <v xml:space="preserve"> </v>
      </c>
      <c r="M52" s="329"/>
      <c r="N52" s="330"/>
      <c r="O52" s="331"/>
      <c r="P52" s="332"/>
      <c r="Q52" s="331"/>
      <c r="R52" s="978" t="str">
        <f t="shared" si="2"/>
        <v xml:space="preserve"> </v>
      </c>
      <c r="S52" s="683"/>
    </row>
    <row r="53" spans="2:19">
      <c r="B53" s="323"/>
      <c r="C53" s="324"/>
      <c r="D53" s="325" t="str">
        <f>IFERROR(VLOOKUP(C53,'Seznamy_Obory vzdělání'!$Q$5:$R$179,2,0),"")</f>
        <v/>
      </c>
      <c r="E53" s="326"/>
      <c r="F53" s="327"/>
      <c r="G53" s="327"/>
      <c r="H53" s="328"/>
      <c r="I53" s="328"/>
      <c r="J53" s="328"/>
      <c r="K53" s="977" t="str">
        <f t="shared" si="0"/>
        <v xml:space="preserve"> </v>
      </c>
      <c r="L53" s="351" t="str">
        <f t="shared" si="1"/>
        <v xml:space="preserve"> </v>
      </c>
      <c r="M53" s="329"/>
      <c r="N53" s="330"/>
      <c r="O53" s="331"/>
      <c r="P53" s="332"/>
      <c r="Q53" s="331"/>
      <c r="R53" s="978" t="str">
        <f t="shared" si="2"/>
        <v xml:space="preserve"> </v>
      </c>
      <c r="S53" s="683"/>
    </row>
    <row r="54" spans="2:19">
      <c r="B54" s="323"/>
      <c r="C54" s="324"/>
      <c r="D54" s="325" t="str">
        <f>IFERROR(VLOOKUP(C54,'Seznamy_Obory vzdělání'!$Q$5:$R$179,2,0),"")</f>
        <v/>
      </c>
      <c r="E54" s="326"/>
      <c r="F54" s="327"/>
      <c r="G54" s="327"/>
      <c r="H54" s="328"/>
      <c r="I54" s="328"/>
      <c r="J54" s="328"/>
      <c r="K54" s="977" t="str">
        <f t="shared" si="0"/>
        <v xml:space="preserve"> </v>
      </c>
      <c r="L54" s="351" t="str">
        <f t="shared" si="1"/>
        <v xml:space="preserve"> </v>
      </c>
      <c r="M54" s="329"/>
      <c r="N54" s="330"/>
      <c r="O54" s="331"/>
      <c r="P54" s="332"/>
      <c r="Q54" s="331"/>
      <c r="R54" s="978" t="str">
        <f t="shared" si="2"/>
        <v xml:space="preserve"> </v>
      </c>
      <c r="S54" s="683"/>
    </row>
    <row r="55" spans="2:19">
      <c r="B55" s="323"/>
      <c r="C55" s="324"/>
      <c r="D55" s="325" t="str">
        <f>IFERROR(VLOOKUP(C55,'Seznamy_Obory vzdělání'!$Q$5:$R$179,2,0),"")</f>
        <v/>
      </c>
      <c r="E55" s="326"/>
      <c r="F55" s="327"/>
      <c r="G55" s="327"/>
      <c r="H55" s="328"/>
      <c r="I55" s="328"/>
      <c r="J55" s="328"/>
      <c r="K55" s="977" t="str">
        <f t="shared" si="0"/>
        <v xml:space="preserve"> </v>
      </c>
      <c r="L55" s="351" t="str">
        <f t="shared" si="1"/>
        <v xml:space="preserve"> </v>
      </c>
      <c r="M55" s="329"/>
      <c r="N55" s="330"/>
      <c r="O55" s="331"/>
      <c r="P55" s="332"/>
      <c r="Q55" s="331"/>
      <c r="R55" s="978" t="str">
        <f t="shared" si="2"/>
        <v xml:space="preserve"> </v>
      </c>
      <c r="S55" s="683"/>
    </row>
    <row r="56" spans="2:19">
      <c r="B56" s="323"/>
      <c r="C56" s="324"/>
      <c r="D56" s="325" t="str">
        <f>IFERROR(VLOOKUP(C56,'Seznamy_Obory vzdělání'!$Q$5:$R$179,2,0),"")</f>
        <v/>
      </c>
      <c r="E56" s="326"/>
      <c r="F56" s="327"/>
      <c r="G56" s="327"/>
      <c r="H56" s="328"/>
      <c r="I56" s="328"/>
      <c r="J56" s="328"/>
      <c r="K56" s="977" t="str">
        <f t="shared" si="0"/>
        <v xml:space="preserve"> </v>
      </c>
      <c r="L56" s="351" t="str">
        <f t="shared" si="1"/>
        <v xml:space="preserve"> </v>
      </c>
      <c r="M56" s="329"/>
      <c r="N56" s="330"/>
      <c r="O56" s="331"/>
      <c r="P56" s="332"/>
      <c r="Q56" s="331"/>
      <c r="R56" s="978" t="str">
        <f t="shared" si="2"/>
        <v xml:space="preserve"> </v>
      </c>
      <c r="S56" s="683"/>
    </row>
    <row r="57" spans="2:19">
      <c r="B57" s="323"/>
      <c r="C57" s="324"/>
      <c r="D57" s="325" t="str">
        <f>IFERROR(VLOOKUP(C57,'Seznamy_Obory vzdělání'!$Q$5:$R$179,2,0),"")</f>
        <v/>
      </c>
      <c r="E57" s="326"/>
      <c r="F57" s="327"/>
      <c r="G57" s="327"/>
      <c r="H57" s="328"/>
      <c r="I57" s="328"/>
      <c r="J57" s="328"/>
      <c r="K57" s="977" t="str">
        <f t="shared" si="0"/>
        <v xml:space="preserve"> </v>
      </c>
      <c r="L57" s="351" t="str">
        <f t="shared" si="1"/>
        <v xml:space="preserve"> </v>
      </c>
      <c r="M57" s="329"/>
      <c r="N57" s="330"/>
      <c r="O57" s="331"/>
      <c r="P57" s="332"/>
      <c r="Q57" s="331"/>
      <c r="R57" s="978" t="str">
        <f t="shared" si="2"/>
        <v xml:space="preserve"> </v>
      </c>
      <c r="S57" s="683"/>
    </row>
    <row r="58" spans="2:19">
      <c r="B58" s="323"/>
      <c r="C58" s="324"/>
      <c r="D58" s="325" t="str">
        <f>IFERROR(VLOOKUP(C58,'Seznamy_Obory vzdělání'!$Q$5:$R$179,2,0),"")</f>
        <v/>
      </c>
      <c r="E58" s="326"/>
      <c r="F58" s="327"/>
      <c r="G58" s="327"/>
      <c r="H58" s="328"/>
      <c r="I58" s="328"/>
      <c r="J58" s="328"/>
      <c r="K58" s="977" t="str">
        <f t="shared" si="0"/>
        <v xml:space="preserve"> </v>
      </c>
      <c r="L58" s="351" t="str">
        <f t="shared" si="1"/>
        <v xml:space="preserve"> </v>
      </c>
      <c r="M58" s="329"/>
      <c r="N58" s="330"/>
      <c r="O58" s="331"/>
      <c r="P58" s="332"/>
      <c r="Q58" s="331"/>
      <c r="R58" s="978" t="str">
        <f t="shared" si="2"/>
        <v xml:space="preserve"> </v>
      </c>
      <c r="S58" s="683"/>
    </row>
    <row r="59" spans="2:19">
      <c r="B59" s="323"/>
      <c r="C59" s="324"/>
      <c r="D59" s="325" t="str">
        <f>IFERROR(VLOOKUP(C59,'Seznamy_Obory vzdělání'!$Q$5:$R$179,2,0),"")</f>
        <v/>
      </c>
      <c r="E59" s="326"/>
      <c r="F59" s="327"/>
      <c r="G59" s="327"/>
      <c r="H59" s="328"/>
      <c r="I59" s="328"/>
      <c r="J59" s="328"/>
      <c r="K59" s="977" t="str">
        <f t="shared" si="0"/>
        <v xml:space="preserve"> </v>
      </c>
      <c r="L59" s="351" t="str">
        <f t="shared" si="1"/>
        <v xml:space="preserve"> </v>
      </c>
      <c r="M59" s="329"/>
      <c r="N59" s="330"/>
      <c r="O59" s="331"/>
      <c r="P59" s="332"/>
      <c r="Q59" s="331"/>
      <c r="R59" s="978" t="str">
        <f t="shared" si="2"/>
        <v xml:space="preserve"> </v>
      </c>
      <c r="S59" s="683"/>
    </row>
    <row r="60" spans="2:19" ht="15" thickBot="1">
      <c r="B60" s="333"/>
      <c r="C60" s="334"/>
      <c r="D60" s="335" t="str">
        <f>IFERROR(VLOOKUP(C60,'Seznamy_Obory vzdělání'!$Q$5:$R$179,2,0),"")</f>
        <v/>
      </c>
      <c r="E60" s="336"/>
      <c r="F60" s="337"/>
      <c r="G60" s="337"/>
      <c r="H60" s="338"/>
      <c r="I60" s="680"/>
      <c r="J60" s="680"/>
      <c r="K60" s="979" t="str">
        <f t="shared" si="0"/>
        <v xml:space="preserve"> </v>
      </c>
      <c r="L60" s="352" t="str">
        <f t="shared" si="1"/>
        <v xml:space="preserve"> </v>
      </c>
      <c r="M60" s="339"/>
      <c r="N60" s="340"/>
      <c r="O60" s="341"/>
      <c r="P60" s="342"/>
      <c r="Q60" s="343"/>
      <c r="R60" s="980" t="str">
        <f t="shared" si="2"/>
        <v xml:space="preserve"> </v>
      </c>
      <c r="S60" s="685"/>
    </row>
    <row r="61" spans="2:19" ht="15">
      <c r="B61" s="981"/>
      <c r="Q61" s="982"/>
    </row>
    <row r="62" spans="2:19">
      <c r="B62" s="983" t="s">
        <v>110</v>
      </c>
      <c r="Q62" s="982"/>
    </row>
    <row r="63" spans="2:19">
      <c r="B63" s="984"/>
    </row>
    <row r="64" spans="2:19" ht="15">
      <c r="B64" s="976"/>
    </row>
    <row r="65" spans="1:2" ht="15">
      <c r="A65" s="981"/>
      <c r="B65" s="976"/>
    </row>
    <row r="66" spans="1:2">
      <c r="B66" s="982"/>
    </row>
    <row r="67" spans="1:2">
      <c r="B67" s="982"/>
    </row>
  </sheetData>
  <protectedRanges>
    <protectedRange sqref="D1 B2:B3 C3" name="Oblast3"/>
    <protectedRange sqref="B1" name="RED IZO"/>
    <protectedRange sqref="D7" name="školní rok_2_1"/>
  </protectedRanges>
  <mergeCells count="3">
    <mergeCell ref="K8:K9"/>
    <mergeCell ref="L8:L9"/>
    <mergeCell ref="B10:D10"/>
  </mergeCells>
  <conditionalFormatting sqref="K10:L60">
    <cfRule type="cellIs" dxfId="43" priority="4" operator="greaterThan">
      <formula>100</formula>
    </cfRule>
  </conditionalFormatting>
  <conditionalFormatting sqref="I11:I60">
    <cfRule type="cellIs" dxfId="42" priority="2" operator="greaterThan">
      <formula>$H11</formula>
    </cfRule>
  </conditionalFormatting>
  <conditionalFormatting sqref="J11:J60">
    <cfRule type="cellIs" dxfId="41" priority="1" operator="greaterThan">
      <formula>$I11</formula>
    </cfRule>
  </conditionalFormatting>
  <dataValidations xWindow="828" yWindow="822" count="24">
    <dataValidation type="whole" operator="greaterThanOrEqual" allowBlank="1" showInputMessage="1" showErrorMessage="1" promptTitle="Zadejte počet:" prompt="žáků, kterým byl uznán cizí jazyk." sqref="T10:X10">
      <formula1>0</formula1>
    </dataValidation>
    <dataValidation type="whole" operator="greaterThanOrEqual" allowBlank="1" showInputMessage="1" showErrorMessage="1" errorTitle="Celá kladná čísla" error="větší než 0" promptTitle="Uveďte počet žáků" prompt="přihlášených v JARNÍM A PODZIMNÍM zkušebním období VČETNĚ PRVNÍHO OPRAVENÉHO PODZIMNÍHO termínu._x000a_" sqref="H11 H19:H60 H12:H18">
      <formula1>0</formula1>
    </dataValidation>
    <dataValidation type="whole" operator="greaterThanOrEqual" allowBlank="1" showInputMessage="1" showErrorMessage="1" errorTitle="Celá kladná čísla" error="větší než 0" promptTitle="Uveďte počet žáků" prompt="konajících zkošky v JARNÍM A PODZIMNÍM zkušebním období VČETNĚ PRVNÍHO OPRAVENÉHO PODZIMNÍHO termínu." sqref="I11:I60">
      <formula1>0</formula1>
    </dataValidation>
    <dataValidation type="whole" operator="greaterThanOrEqual" allowBlank="1" showInputMessage="1" showErrorMessage="1" errorTitle="Celá kladná čísla" error="větší než 0" promptTitle="Uveďte počet žáků," prompt="kteří uspěšně složili MZ v profilové části po JARNÍM A PODZIMNÍM zkušebním období VČETNĚ PRVNÍHO OPRAVENÉHO PODZIMNÍHO termínu." sqref="J11:J60">
      <formula1>0</formula1>
    </dataValidation>
    <dataValidation type="decimal" operator="greaterThanOrEqual" allowBlank="1" showInputMessage="1" showErrorMessage="1" errorTitle="NIC nevpisujte!" error="Řádek obsahuje vzorce." promptTitle="Nevyplňujte" prompt="V buňkách je nastaven vzorec, buňky se automaticky vyplní. " sqref="R11:R60">
      <formula1>0</formula1>
    </dataValidation>
    <dataValidation type="whole" operator="greaterThanOrEqual" allowBlank="1" showInputMessage="1" showErrorMessage="1" errorTitle="Zadávejte pouze celá čísla!" error="Zadaná hodnota musí být celé číslo!" promptTitle="Vyplňte" prompt="počet žáků, kteří získali danou známku v daném předmětu." sqref="M11:Q11 M19:Q60 M12:Q18">
      <formula1>0</formula1>
    </dataValidation>
    <dataValidation allowBlank="1" showInputMessage="1" showErrorMessage="1" promptTitle="Vyplňte" prompt="Konkrétní celý název předmětu. Nepoužívejte zkratky!" sqref="E11:E60"/>
    <dataValidation type="textLength" operator="equal" allowBlank="1" showInputMessage="1" showErrorMessage="1" errorTitle="NIC nevpisujte!" promptTitle="NIC nevpisujte!" prompt="..." sqref="E10:G10">
      <formula1>0</formula1>
    </dataValidation>
    <dataValidation type="textLength" operator="equal" allowBlank="1" showInputMessage="1" showErrorMessage="1" errorTitle="Nic nevpisovat!" promptTitle="Nic nevpisovat:" prompt="Buňky se vyplňují automaticky." sqref="A2:E2 A1:D1 A3:B3 A4 B4:B5">
      <formula1>0</formula1>
    </dataValidation>
    <dataValidation allowBlank="1" showInputMessage="1" showErrorMessage="1" promptTitle="Počet přihlášených prvomaturantů" prompt="po JARNÍM A PODZIMNÍM zkušebním období VČETNĚ PRVNÍHO OPRAVENÉHO PODZIMNÍHO termínu." sqref="H8:H9"/>
    <dataValidation operator="equal" allowBlank="1" showInputMessage="1" showErrorMessage="1" promptTitle="Nevyplňujte!" prompt="Jedná se o sumarizační buňku, která obsahuje vzorec!" sqref="H10:Q10"/>
    <dataValidation type="textLength" operator="equal" allowBlank="1" showInputMessage="1" showErrorMessage="1" errorTitle="NIC nevpisujte!" error="Řádek obsahuje vzorce." promptTitle="Nevyplňujte" prompt="V buňkách je nastaven vzorec, buňky se automaticky vyplní. " sqref="K11:L60">
      <formula1>0</formula1>
    </dataValidation>
    <dataValidation allowBlank="1" showInputMessage="1" showErrorMessage="1" promptTitle="Hrubá úspěšnost" prompt="Vyjadřuje poměr počtu ÚSPĚŠNÝCH ku počtu PŘIHLÁŠENÝCH v profilové části MZ." sqref="K8:K9"/>
    <dataValidation allowBlank="1" showInputMessage="1" showErrorMessage="1" promptTitle="Čistá úspěšnost" prompt="vyjadřuje poměr počtu ÚSPĚŠNÝCH ku počtu KONAJÍCÍCH ze profilové části MZ" sqref="L8:L9"/>
    <dataValidation allowBlank="1" showInputMessage="1" showErrorMessage="1" promptTitle="Nevyplňujte" prompt="Buňky se automaticky doplní po vyplnění sledovaného školního roku v listu ID.ORG" sqref="D7:F7"/>
    <dataValidation operator="equal" allowBlank="1" showInputMessage="1" showErrorMessage="1" errorTitle="Nic nevpisovat!" promptTitle="Nic nevpisovat:" prompt="Buňky se vyplňují automaticky." sqref="F2 C3"/>
    <dataValidation operator="equal" allowBlank="1" showErrorMessage="1" errorTitle="Nic nevpisovat!" promptTitle="Nic nevpisovat:" prompt="Buňky se vyplňují automaticky po výběru RED IZO." sqref="F2"/>
    <dataValidation allowBlank="1" showInputMessage="1" showErrorMessage="1" promptTitle="Kontrolní součet:" prompt="celkového počtu známek ku celkovému počtu konajících._x000a_Objeví li se hlášení: chyba - existuje rozpor mezi celkovými počty známek (buňky M8+N8+O8+P8+Q8) a konajícími (I8)." sqref="S9"/>
    <dataValidation allowBlank="1" showInputMessage="1" showErrorMessage="1" promptTitle="Vyplňte" prompt="údaj o počtu žáků, kteří byli v daném předmětu hodnoceni danou známkou." sqref="M9:Q9"/>
    <dataValidation operator="equal" allowBlank="1" showInputMessage="1" showErrorMessage="1" promptTitle="Nevyplňujte" prompt="Jedná se o sumarizační buňku, která obsahuje vzorec!" sqref="R10"/>
    <dataValidation type="textLength" operator="equal" allowBlank="1" showInputMessage="1" showErrorMessage="1" errorTitle="NIC nevpisovat!" error="Buňky obsahují vzorec, díky kterému se následně &quot;skupiny školooborů&quot; automaticky doplní." promptTitle="Nevyplňujte" prompt="V buňkách je nastaven vzorec, buňky se automaticky vyplní. " sqref="D11:D60">
      <formula1>0</formula1>
    </dataValidation>
    <dataValidation allowBlank="1" showInputMessage="1" showErrorMessage="1" promptTitle="Do poznámky" prompt="uveďte jakoukoli důležitou informaci, kterou nebylo možno uvést jinde v tabulce. " sqref="S11:S60"/>
    <dataValidation allowBlank="1" showErrorMessage="1" sqref="C4:C5"/>
    <dataValidation type="textLength" operator="equal" allowBlank="1" showInputMessage="1" showErrorMessage="1" errorTitle="Zde je zadán VZOREC" error="Zde je zadán VZOREC_x000a_NIC nevpisovat!!!" sqref="E4:E5">
      <formula1>0</formula1>
    </dataValidation>
  </dataValidations>
  <pageMargins left="0" right="0" top="0" bottom="0" header="0.31496062992125984" footer="0.31496062992125984"/>
  <pageSetup paperSize="8" scale="49" orientation="landscape" r:id="rId1"/>
  <headerFooter>
    <oddFooter>&amp;L&amp;1#&amp;"Calibri"&amp;9&amp;K000000Klasifikace informací: Neveřejné</oddFooter>
  </headerFooter>
  <ignoredErrors>
    <ignoredError sqref="M10:Q10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828" yWindow="822" count="5">
        <x14:dataValidation type="list" allowBlank="1" showInputMessage="1" showErrorMessage="1" errorTitle="vyberte z roletky!" error="Nic nevpisujte." promptTitle="Vyberte z roletky" prompt="konkrétní formu profilové části maturitní zkoušky.">
          <x14:formula1>
            <xm:f>Seznamy!$X$9:$X$14</xm:f>
          </x14:formula1>
          <xm:sqref>G11:G60</xm:sqref>
        </x14:dataValidation>
        <x14:dataValidation type="list" allowBlank="1" showInputMessage="1" showErrorMessage="1" errorTitle="Pouze vyberte z roletky." promptTitle="Výberte z roletky" prompt="Typ zkoušky - povinná, nebo nepovinná.">
          <x14:formula1>
            <xm:f>Seznamy!$X$5:$X$6</xm:f>
          </x14:formula1>
          <xm:sqref>F11:F60</xm:sqref>
        </x14:dataValidation>
        <x14:dataValidation type="list" allowBlank="1" showInputMessage="1" showErrorMessage="1" errorTitle="NIC nevpisujte" error="Pouze vyberte z roletky!" promptTitle="Vyberte z roletky" prompt="cizí jazyk, který byl žákům uznán v profilové části maturitní zkoušky.">
          <x14:formula1>
            <xm:f>Seznamy!$X$17:$X$22</xm:f>
          </x14:formula1>
          <xm:sqref>T9:X9</xm:sqref>
        </x14:dataValidation>
        <x14:dataValidation type="list" allowBlank="1" showInputMessage="1" showErrorMessage="1" errorTitle="VYBERTE Z ROLETKY" promptTitle="Vyberte z roletky" prompt="Skupinu oborů.">
          <x14:formula1>
            <xm:f>'Seznamy_Obory vzdělání'!$G$5:$G$32</xm:f>
          </x14:formula1>
          <xm:sqref>B11:B60</xm:sqref>
        </x14:dataValidation>
        <x14:dataValidation type="list" allowBlank="1" showInputMessage="1" showErrorMessage="1" errorTitle="VYBERTE Z ROLETKY" promptTitle="Vyberte z roletky" prompt="Obor vzdělání._x000a_První dvojčíslí z kódu oboru musí souhlasit s kódem Skupiny oborů.">
          <x14:formula1>
            <xm:f>'Seznamy_Obory vzdělání'!$H$5:$H$170</xm:f>
          </x14:formula1>
          <xm:sqref>C11:C60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topLeftCell="B1" zoomScale="80" zoomScaleNormal="80" workbookViewId="0">
      <selection activeCell="Q7" sqref="Q7"/>
    </sheetView>
  </sheetViews>
  <sheetFormatPr defaultColWidth="9.140625" defaultRowHeight="14.25"/>
  <cols>
    <col min="1" max="1" width="11.5703125" style="353" hidden="1" customWidth="1"/>
    <col min="2" max="3" width="40.5703125" style="353" customWidth="1"/>
    <col min="4" max="8" width="14.85546875" style="353" customWidth="1"/>
    <col min="9" max="9" width="17.5703125" style="353" customWidth="1"/>
    <col min="10" max="12" width="14.85546875" style="353" customWidth="1"/>
    <col min="13" max="13" width="13.5703125" style="353" customWidth="1"/>
    <col min="14" max="14" width="21.140625" style="353" customWidth="1"/>
    <col min="15" max="15" width="19.85546875" style="353" customWidth="1"/>
    <col min="16" max="16" width="13.140625" style="353" customWidth="1"/>
    <col min="17" max="16384" width="9.140625" style="353"/>
  </cols>
  <sheetData>
    <row r="1" spans="1:18" ht="20.100000000000001" customHeight="1">
      <c r="A1" s="907"/>
      <c r="B1" s="908">
        <f>ID.ORG!C2</f>
        <v>600016684</v>
      </c>
      <c r="C1" s="909" t="s">
        <v>2</v>
      </c>
      <c r="D1" s="910">
        <f>ID.ORG!E2</f>
        <v>62331582</v>
      </c>
      <c r="E1" s="155"/>
      <c r="K1" s="921"/>
    </row>
    <row r="2" spans="1:18" ht="40.35" customHeight="1">
      <c r="A2" s="911"/>
      <c r="B2" s="912" t="str">
        <f>ID.ORG!C3</f>
        <v>Gymnázium, Havířov-Podlesí, příspěvková organizace</v>
      </c>
      <c r="C2" s="913"/>
      <c r="D2" s="914"/>
      <c r="E2" s="156"/>
      <c r="F2" s="915"/>
      <c r="K2" s="921"/>
    </row>
    <row r="3" spans="1:18" s="150" customFormat="1" ht="20.100000000000001" customHeight="1">
      <c r="A3" s="957"/>
      <c r="B3" s="1528">
        <f>IFERROR(ID.ORG!C4,"")</f>
        <v>0</v>
      </c>
      <c r="C3" s="1351"/>
      <c r="D3" s="154"/>
      <c r="F3" s="167"/>
      <c r="G3" s="157"/>
      <c r="J3" s="956"/>
    </row>
    <row r="4" spans="1:18" s="177" customFormat="1" ht="20.100000000000001" customHeight="1">
      <c r="A4" s="1352"/>
      <c r="B4" s="1528">
        <f>IFERROR(ID.ORG!D4,"")</f>
        <v>0</v>
      </c>
      <c r="C4" s="1351"/>
      <c r="D4" s="180"/>
      <c r="E4" s="182"/>
      <c r="F4" s="181"/>
      <c r="L4" s="1348"/>
    </row>
    <row r="5" spans="1:18" s="177" customFormat="1" ht="20.100000000000001" customHeight="1">
      <c r="A5" s="1352"/>
      <c r="B5" s="1528">
        <f>IFERROR(ID.ORG!E4,"")</f>
        <v>0</v>
      </c>
      <c r="C5" s="1351"/>
      <c r="D5" s="180"/>
      <c r="E5" s="182"/>
      <c r="F5" s="181"/>
      <c r="L5" s="1348"/>
    </row>
    <row r="6" spans="1:18" ht="40.35" customHeight="1" thickBot="1">
      <c r="B6" s="1647" t="s">
        <v>18</v>
      </c>
      <c r="C6" s="1647"/>
      <c r="D6" s="1647"/>
      <c r="E6" s="1428"/>
      <c r="F6" s="1429"/>
      <c r="G6" s="1429"/>
      <c r="H6" s="1429"/>
      <c r="I6" s="1429"/>
      <c r="J6" s="1429"/>
      <c r="K6" s="1429"/>
      <c r="L6" s="1430"/>
      <c r="M6" s="1430"/>
      <c r="N6" s="1430"/>
      <c r="O6" s="1430"/>
    </row>
    <row r="7" spans="1:18" ht="30" customHeight="1" thickBot="1">
      <c r="B7" s="1431"/>
      <c r="C7" s="1432"/>
      <c r="D7" s="1433"/>
      <c r="E7" s="1433"/>
      <c r="F7" s="1433"/>
      <c r="G7" s="1433"/>
      <c r="H7" s="1432"/>
      <c r="I7" s="1648" t="s">
        <v>139</v>
      </c>
      <c r="J7" s="1648"/>
      <c r="K7" s="1648"/>
      <c r="L7" s="1648"/>
      <c r="M7" s="1649" t="str">
        <f>ID.ORG!C5</f>
        <v>2022/2023</v>
      </c>
      <c r="N7" s="1649"/>
      <c r="O7" s="1649"/>
      <c r="P7" s="1434"/>
      <c r="Q7" s="157"/>
    </row>
    <row r="8" spans="1:18" ht="30" customHeight="1" thickBot="1">
      <c r="B8" s="1650" t="s">
        <v>55</v>
      </c>
      <c r="C8" s="1650" t="s">
        <v>56</v>
      </c>
      <c r="D8" s="1651" t="s">
        <v>140</v>
      </c>
      <c r="E8" s="1651"/>
      <c r="F8" s="1651"/>
      <c r="G8" s="1651"/>
      <c r="H8" s="1651"/>
      <c r="I8" s="1651" t="s">
        <v>141</v>
      </c>
      <c r="J8" s="1651"/>
      <c r="K8" s="1651"/>
      <c r="L8" s="1651"/>
      <c r="M8" s="1651"/>
      <c r="N8" s="1651"/>
      <c r="O8" s="1651"/>
      <c r="P8" s="1435"/>
      <c r="Q8" s="157"/>
    </row>
    <row r="9" spans="1:18" ht="84.75" customHeight="1">
      <c r="B9" s="1650"/>
      <c r="C9" s="1650"/>
      <c r="D9" s="1436" t="s">
        <v>142</v>
      </c>
      <c r="E9" s="1437" t="s">
        <v>143</v>
      </c>
      <c r="F9" s="1437" t="s">
        <v>144</v>
      </c>
      <c r="G9" s="1437" t="s">
        <v>145</v>
      </c>
      <c r="H9" s="1438" t="s">
        <v>146</v>
      </c>
      <c r="I9" s="1436" t="s">
        <v>147</v>
      </c>
      <c r="J9" s="1437" t="s">
        <v>148</v>
      </c>
      <c r="K9" s="1437" t="s">
        <v>149</v>
      </c>
      <c r="L9" s="1439" t="s">
        <v>150</v>
      </c>
      <c r="M9" s="1440" t="s">
        <v>151</v>
      </c>
      <c r="N9" s="1440" t="s">
        <v>152</v>
      </c>
      <c r="O9" s="1440" t="s">
        <v>153</v>
      </c>
      <c r="P9" s="1441" t="s">
        <v>154</v>
      </c>
      <c r="Q9" s="157"/>
      <c r="R9" s="369" t="s">
        <v>155</v>
      </c>
    </row>
    <row r="10" spans="1:18" ht="15">
      <c r="B10" s="1477"/>
      <c r="C10" s="1477"/>
      <c r="D10" s="1443"/>
      <c r="E10" s="1444"/>
      <c r="F10" s="1444"/>
      <c r="G10" s="1444"/>
      <c r="H10" s="1445">
        <f>D10-E10+F10-G10</f>
        <v>0</v>
      </c>
      <c r="I10" s="1443"/>
      <c r="J10" s="1444"/>
      <c r="K10" s="1444"/>
      <c r="L10" s="1446"/>
      <c r="M10" s="1447"/>
      <c r="N10" s="1448" t="str">
        <f>IFERROR((I10+J10)/H10*100," ")</f>
        <v xml:space="preserve"> </v>
      </c>
      <c r="O10" s="1449" t="str">
        <f>IFERROR((I10+J10)/(H10-L10)*100,"")</f>
        <v/>
      </c>
      <c r="P10" s="1450"/>
      <c r="Q10" s="157"/>
      <c r="R10" s="1451" t="str">
        <f>IF(H10=(I10+J10+K10+L10),"správně","chyba")</f>
        <v>správně</v>
      </c>
    </row>
    <row r="11" spans="1:18" ht="15">
      <c r="B11" s="1477"/>
      <c r="C11" s="1477"/>
      <c r="D11" s="1443"/>
      <c r="E11" s="1444"/>
      <c r="F11" s="1444"/>
      <c r="G11" s="1444"/>
      <c r="H11" s="1445">
        <f>D11-E11+F11-G11</f>
        <v>0</v>
      </c>
      <c r="I11" s="1443"/>
      <c r="J11" s="1444"/>
      <c r="K11" s="1444"/>
      <c r="L11" s="1446"/>
      <c r="M11" s="1447"/>
      <c r="N11" s="1448" t="str">
        <f t="shared" ref="N11:N30" si="0">IFERROR((I11+J11)/H11*100," ")</f>
        <v xml:space="preserve"> </v>
      </c>
      <c r="O11" s="1449" t="str">
        <f t="shared" ref="O11:O30" si="1">IFERROR((I11+J11)/(H11-L11)*100,"")</f>
        <v/>
      </c>
      <c r="P11" s="1452"/>
      <c r="Q11" s="157"/>
      <c r="R11" s="1451" t="str">
        <f t="shared" ref="R11:R30" si="2">IF(H11=(I11+J11+K11+L11),"správně","chyba")</f>
        <v>správně</v>
      </c>
    </row>
    <row r="12" spans="1:18" ht="15">
      <c r="B12" s="1477"/>
      <c r="C12" s="1477"/>
      <c r="D12" s="1443"/>
      <c r="E12" s="1444"/>
      <c r="F12" s="1444"/>
      <c r="G12" s="1444"/>
      <c r="H12" s="1445">
        <f>D12-E12+F12-G12</f>
        <v>0</v>
      </c>
      <c r="I12" s="1443"/>
      <c r="J12" s="1444"/>
      <c r="K12" s="1444"/>
      <c r="L12" s="1446"/>
      <c r="M12" s="1447"/>
      <c r="N12" s="1448" t="str">
        <f t="shared" si="0"/>
        <v xml:space="preserve"> </v>
      </c>
      <c r="O12" s="1449" t="str">
        <f t="shared" si="1"/>
        <v/>
      </c>
      <c r="P12" s="1452"/>
      <c r="Q12" s="157"/>
      <c r="R12" s="1451" t="str">
        <f t="shared" si="2"/>
        <v>správně</v>
      </c>
    </row>
    <row r="13" spans="1:18" ht="15">
      <c r="B13" s="1442"/>
      <c r="C13" s="1442"/>
      <c r="D13" s="1443"/>
      <c r="E13" s="1444"/>
      <c r="F13" s="1444"/>
      <c r="G13" s="1444"/>
      <c r="H13" s="1445">
        <f t="shared" ref="H13:H30" si="3">D13-E13+F13-G13</f>
        <v>0</v>
      </c>
      <c r="I13" s="1443"/>
      <c r="J13" s="1444"/>
      <c r="K13" s="1444"/>
      <c r="L13" s="1446"/>
      <c r="M13" s="1447"/>
      <c r="N13" s="1448" t="str">
        <f t="shared" si="0"/>
        <v xml:space="preserve"> </v>
      </c>
      <c r="O13" s="1449" t="str">
        <f t="shared" si="1"/>
        <v/>
      </c>
      <c r="P13" s="1452"/>
      <c r="Q13" s="157"/>
      <c r="R13" s="1451" t="str">
        <f t="shared" si="2"/>
        <v>správně</v>
      </c>
    </row>
    <row r="14" spans="1:18" ht="15">
      <c r="B14" s="1442"/>
      <c r="C14" s="1442"/>
      <c r="D14" s="1443"/>
      <c r="E14" s="1444"/>
      <c r="F14" s="1444"/>
      <c r="G14" s="1444"/>
      <c r="H14" s="1445">
        <f t="shared" si="3"/>
        <v>0</v>
      </c>
      <c r="I14" s="1443"/>
      <c r="J14" s="1444"/>
      <c r="K14" s="1444"/>
      <c r="L14" s="1446"/>
      <c r="M14" s="1447"/>
      <c r="N14" s="1448" t="str">
        <f t="shared" si="0"/>
        <v xml:space="preserve"> </v>
      </c>
      <c r="O14" s="1449" t="str">
        <f t="shared" si="1"/>
        <v/>
      </c>
      <c r="P14" s="1453"/>
      <c r="Q14" s="157"/>
      <c r="R14" s="1451" t="str">
        <f t="shared" si="2"/>
        <v>správně</v>
      </c>
    </row>
    <row r="15" spans="1:18" ht="15">
      <c r="B15" s="1442"/>
      <c r="C15" s="1442"/>
      <c r="D15" s="1443"/>
      <c r="E15" s="1444"/>
      <c r="F15" s="1444"/>
      <c r="G15" s="1444"/>
      <c r="H15" s="1445">
        <f t="shared" si="3"/>
        <v>0</v>
      </c>
      <c r="I15" s="1443"/>
      <c r="J15" s="1444"/>
      <c r="K15" s="1444"/>
      <c r="L15" s="1446"/>
      <c r="M15" s="1447"/>
      <c r="N15" s="1448" t="str">
        <f t="shared" si="0"/>
        <v xml:space="preserve"> </v>
      </c>
      <c r="O15" s="1449" t="str">
        <f t="shared" si="1"/>
        <v/>
      </c>
      <c r="P15" s="1453"/>
      <c r="Q15" s="157"/>
      <c r="R15" s="1451" t="str">
        <f t="shared" si="2"/>
        <v>správně</v>
      </c>
    </row>
    <row r="16" spans="1:18" ht="15">
      <c r="B16" s="1442"/>
      <c r="C16" s="1442"/>
      <c r="D16" s="1443"/>
      <c r="E16" s="1444"/>
      <c r="F16" s="1444"/>
      <c r="G16" s="1444"/>
      <c r="H16" s="1445">
        <f t="shared" si="3"/>
        <v>0</v>
      </c>
      <c r="I16" s="1443"/>
      <c r="J16" s="1444"/>
      <c r="K16" s="1444"/>
      <c r="L16" s="1446"/>
      <c r="M16" s="1447"/>
      <c r="N16" s="1448" t="str">
        <f t="shared" si="0"/>
        <v xml:space="preserve"> </v>
      </c>
      <c r="O16" s="1449" t="str">
        <f t="shared" si="1"/>
        <v/>
      </c>
      <c r="P16" s="1454"/>
      <c r="Q16" s="157"/>
      <c r="R16" s="1451" t="str">
        <f t="shared" si="2"/>
        <v>správně</v>
      </c>
    </row>
    <row r="17" spans="2:18" ht="15">
      <c r="B17" s="1442"/>
      <c r="C17" s="1442"/>
      <c r="D17" s="1443"/>
      <c r="E17" s="1444"/>
      <c r="F17" s="1444"/>
      <c r="G17" s="1444"/>
      <c r="H17" s="1445">
        <f t="shared" si="3"/>
        <v>0</v>
      </c>
      <c r="I17" s="1443"/>
      <c r="J17" s="1444"/>
      <c r="K17" s="1444"/>
      <c r="L17" s="1446"/>
      <c r="M17" s="1447"/>
      <c r="N17" s="1448" t="str">
        <f t="shared" si="0"/>
        <v xml:space="preserve"> </v>
      </c>
      <c r="O17" s="1449" t="str">
        <f t="shared" si="1"/>
        <v/>
      </c>
      <c r="P17" s="1452"/>
      <c r="Q17" s="157"/>
      <c r="R17" s="1451" t="str">
        <f t="shared" si="2"/>
        <v>správně</v>
      </c>
    </row>
    <row r="18" spans="2:18" ht="15">
      <c r="B18" s="1442"/>
      <c r="C18" s="1442"/>
      <c r="D18" s="1443"/>
      <c r="E18" s="1444"/>
      <c r="F18" s="1444"/>
      <c r="G18" s="1444"/>
      <c r="H18" s="1445">
        <f t="shared" si="3"/>
        <v>0</v>
      </c>
      <c r="I18" s="1443"/>
      <c r="J18" s="1444"/>
      <c r="K18" s="1444"/>
      <c r="L18" s="1446"/>
      <c r="M18" s="1447"/>
      <c r="N18" s="1448" t="str">
        <f t="shared" si="0"/>
        <v xml:space="preserve"> </v>
      </c>
      <c r="O18" s="1449" t="str">
        <f t="shared" si="1"/>
        <v/>
      </c>
      <c r="P18" s="1454"/>
      <c r="Q18" s="157"/>
      <c r="R18" s="1451" t="str">
        <f t="shared" si="2"/>
        <v>správně</v>
      </c>
    </row>
    <row r="19" spans="2:18" ht="15">
      <c r="B19" s="1442"/>
      <c r="C19" s="1442"/>
      <c r="D19" s="1443"/>
      <c r="E19" s="1444"/>
      <c r="F19" s="1444"/>
      <c r="G19" s="1444"/>
      <c r="H19" s="1445">
        <f t="shared" si="3"/>
        <v>0</v>
      </c>
      <c r="I19" s="1443"/>
      <c r="J19" s="1444"/>
      <c r="K19" s="1444"/>
      <c r="L19" s="1446"/>
      <c r="M19" s="1447"/>
      <c r="N19" s="1448" t="str">
        <f t="shared" si="0"/>
        <v xml:space="preserve"> </v>
      </c>
      <c r="O19" s="1449" t="str">
        <f t="shared" si="1"/>
        <v/>
      </c>
      <c r="P19" s="1454"/>
      <c r="Q19" s="157"/>
      <c r="R19" s="1451" t="str">
        <f t="shared" si="2"/>
        <v>správně</v>
      </c>
    </row>
    <row r="20" spans="2:18" ht="15">
      <c r="B20" s="1442"/>
      <c r="C20" s="1442"/>
      <c r="D20" s="1443"/>
      <c r="E20" s="1444"/>
      <c r="F20" s="1444"/>
      <c r="G20" s="1444"/>
      <c r="H20" s="1445">
        <f t="shared" si="3"/>
        <v>0</v>
      </c>
      <c r="I20" s="1443"/>
      <c r="J20" s="1444"/>
      <c r="K20" s="1444"/>
      <c r="L20" s="1446"/>
      <c r="M20" s="1447"/>
      <c r="N20" s="1448" t="str">
        <f t="shared" si="0"/>
        <v xml:space="preserve"> </v>
      </c>
      <c r="O20" s="1449" t="str">
        <f t="shared" si="1"/>
        <v/>
      </c>
      <c r="P20" s="1454"/>
      <c r="Q20" s="157"/>
      <c r="R20" s="1451" t="str">
        <f t="shared" si="2"/>
        <v>správně</v>
      </c>
    </row>
    <row r="21" spans="2:18" ht="15">
      <c r="B21" s="1442"/>
      <c r="C21" s="1442"/>
      <c r="D21" s="1443"/>
      <c r="E21" s="1444"/>
      <c r="F21" s="1444"/>
      <c r="G21" s="1444"/>
      <c r="H21" s="1445">
        <f t="shared" si="3"/>
        <v>0</v>
      </c>
      <c r="I21" s="1443"/>
      <c r="J21" s="1444"/>
      <c r="K21" s="1444"/>
      <c r="L21" s="1446"/>
      <c r="M21" s="1447"/>
      <c r="N21" s="1448" t="str">
        <f t="shared" si="0"/>
        <v xml:space="preserve"> </v>
      </c>
      <c r="O21" s="1449" t="str">
        <f t="shared" si="1"/>
        <v/>
      </c>
      <c r="P21" s="1453"/>
      <c r="Q21" s="157"/>
      <c r="R21" s="1451" t="str">
        <f t="shared" si="2"/>
        <v>správně</v>
      </c>
    </row>
    <row r="22" spans="2:18" ht="15">
      <c r="B22" s="1442"/>
      <c r="C22" s="1442"/>
      <c r="D22" s="1443"/>
      <c r="E22" s="1444"/>
      <c r="F22" s="1444"/>
      <c r="G22" s="1444"/>
      <c r="H22" s="1445">
        <f t="shared" si="3"/>
        <v>0</v>
      </c>
      <c r="I22" s="1443"/>
      <c r="J22" s="1444"/>
      <c r="K22" s="1444"/>
      <c r="L22" s="1446"/>
      <c r="M22" s="1447"/>
      <c r="N22" s="1448" t="str">
        <f t="shared" si="0"/>
        <v xml:space="preserve"> </v>
      </c>
      <c r="O22" s="1449" t="str">
        <f t="shared" si="1"/>
        <v/>
      </c>
      <c r="P22" s="1454"/>
      <c r="Q22" s="157"/>
      <c r="R22" s="1451" t="str">
        <f t="shared" si="2"/>
        <v>správně</v>
      </c>
    </row>
    <row r="23" spans="2:18" ht="15">
      <c r="B23" s="1442"/>
      <c r="C23" s="1442"/>
      <c r="D23" s="1443"/>
      <c r="E23" s="1444"/>
      <c r="F23" s="1444"/>
      <c r="G23" s="1444"/>
      <c r="H23" s="1445">
        <f t="shared" si="3"/>
        <v>0</v>
      </c>
      <c r="I23" s="1443"/>
      <c r="J23" s="1444"/>
      <c r="K23" s="1444"/>
      <c r="L23" s="1446"/>
      <c r="M23" s="1447"/>
      <c r="N23" s="1448" t="str">
        <f t="shared" si="0"/>
        <v xml:space="preserve"> </v>
      </c>
      <c r="O23" s="1449" t="str">
        <f t="shared" si="1"/>
        <v/>
      </c>
      <c r="P23" s="1452"/>
      <c r="Q23" s="157"/>
      <c r="R23" s="1451" t="str">
        <f t="shared" si="2"/>
        <v>správně</v>
      </c>
    </row>
    <row r="24" spans="2:18" ht="15">
      <c r="B24" s="1442"/>
      <c r="C24" s="1442"/>
      <c r="D24" s="1443"/>
      <c r="E24" s="1444"/>
      <c r="F24" s="1444"/>
      <c r="G24" s="1444"/>
      <c r="H24" s="1445">
        <f t="shared" si="3"/>
        <v>0</v>
      </c>
      <c r="I24" s="1443"/>
      <c r="J24" s="1444"/>
      <c r="K24" s="1444"/>
      <c r="L24" s="1446"/>
      <c r="M24" s="1447"/>
      <c r="N24" s="1448" t="str">
        <f t="shared" si="0"/>
        <v xml:space="preserve"> </v>
      </c>
      <c r="O24" s="1449" t="str">
        <f t="shared" si="1"/>
        <v/>
      </c>
      <c r="P24" s="1454"/>
      <c r="Q24" s="157"/>
      <c r="R24" s="1451" t="str">
        <f t="shared" si="2"/>
        <v>správně</v>
      </c>
    </row>
    <row r="25" spans="2:18" ht="15">
      <c r="B25" s="1442"/>
      <c r="C25" s="1442"/>
      <c r="D25" s="1443"/>
      <c r="E25" s="1444"/>
      <c r="F25" s="1444"/>
      <c r="G25" s="1444"/>
      <c r="H25" s="1445">
        <f t="shared" si="3"/>
        <v>0</v>
      </c>
      <c r="I25" s="1443"/>
      <c r="J25" s="1444"/>
      <c r="K25" s="1444"/>
      <c r="L25" s="1446"/>
      <c r="M25" s="1447"/>
      <c r="N25" s="1448" t="str">
        <f t="shared" si="0"/>
        <v xml:space="preserve"> </v>
      </c>
      <c r="O25" s="1449" t="str">
        <f t="shared" si="1"/>
        <v/>
      </c>
      <c r="P25" s="1454"/>
      <c r="Q25" s="157"/>
      <c r="R25" s="1451" t="str">
        <f t="shared" si="2"/>
        <v>správně</v>
      </c>
    </row>
    <row r="26" spans="2:18" ht="15">
      <c r="B26" s="1442"/>
      <c r="C26" s="1442"/>
      <c r="D26" s="1443"/>
      <c r="E26" s="1444"/>
      <c r="F26" s="1444"/>
      <c r="G26" s="1444"/>
      <c r="H26" s="1445">
        <f t="shared" si="3"/>
        <v>0</v>
      </c>
      <c r="I26" s="1443"/>
      <c r="J26" s="1444"/>
      <c r="K26" s="1444"/>
      <c r="L26" s="1446"/>
      <c r="M26" s="1447"/>
      <c r="N26" s="1448" t="str">
        <f t="shared" si="0"/>
        <v xml:space="preserve"> </v>
      </c>
      <c r="O26" s="1449" t="str">
        <f t="shared" si="1"/>
        <v/>
      </c>
      <c r="P26" s="1454"/>
      <c r="Q26" s="157"/>
      <c r="R26" s="1451" t="str">
        <f t="shared" si="2"/>
        <v>správně</v>
      </c>
    </row>
    <row r="27" spans="2:18" ht="15">
      <c r="B27" s="1442"/>
      <c r="C27" s="1442"/>
      <c r="D27" s="1443"/>
      <c r="E27" s="1444"/>
      <c r="F27" s="1444"/>
      <c r="G27" s="1444"/>
      <c r="H27" s="1445">
        <f t="shared" si="3"/>
        <v>0</v>
      </c>
      <c r="I27" s="1443"/>
      <c r="J27" s="1444"/>
      <c r="K27" s="1444"/>
      <c r="L27" s="1446"/>
      <c r="M27" s="1447"/>
      <c r="N27" s="1448" t="str">
        <f t="shared" si="0"/>
        <v xml:space="preserve"> </v>
      </c>
      <c r="O27" s="1449" t="str">
        <f t="shared" si="1"/>
        <v/>
      </c>
      <c r="P27" s="1453"/>
      <c r="Q27" s="157"/>
      <c r="R27" s="1451" t="str">
        <f t="shared" si="2"/>
        <v>správně</v>
      </c>
    </row>
    <row r="28" spans="2:18" ht="15">
      <c r="B28" s="1442"/>
      <c r="C28" s="1442"/>
      <c r="D28" s="1443"/>
      <c r="E28" s="1444"/>
      <c r="F28" s="1444"/>
      <c r="G28" s="1444"/>
      <c r="H28" s="1445">
        <f t="shared" si="3"/>
        <v>0</v>
      </c>
      <c r="I28" s="1443"/>
      <c r="J28" s="1444"/>
      <c r="K28" s="1444"/>
      <c r="L28" s="1446"/>
      <c r="M28" s="1447"/>
      <c r="N28" s="1448" t="str">
        <f t="shared" si="0"/>
        <v xml:space="preserve"> </v>
      </c>
      <c r="O28" s="1449" t="str">
        <f t="shared" si="1"/>
        <v/>
      </c>
      <c r="P28" s="1454"/>
      <c r="Q28" s="157"/>
      <c r="R28" s="1451" t="str">
        <f t="shared" si="2"/>
        <v>správně</v>
      </c>
    </row>
    <row r="29" spans="2:18" ht="15">
      <c r="B29" s="1442"/>
      <c r="C29" s="1442"/>
      <c r="D29" s="1443"/>
      <c r="E29" s="1444"/>
      <c r="F29" s="1444"/>
      <c r="G29" s="1444"/>
      <c r="H29" s="1445">
        <f t="shared" si="3"/>
        <v>0</v>
      </c>
      <c r="I29" s="1443"/>
      <c r="J29" s="1444"/>
      <c r="K29" s="1444"/>
      <c r="L29" s="1446"/>
      <c r="M29" s="1455"/>
      <c r="N29" s="1448" t="str">
        <f t="shared" si="0"/>
        <v xml:space="preserve"> </v>
      </c>
      <c r="O29" s="1449" t="str">
        <f t="shared" si="1"/>
        <v/>
      </c>
      <c r="P29" s="1452"/>
      <c r="Q29" s="157"/>
      <c r="R29" s="1451" t="str">
        <f t="shared" si="2"/>
        <v>správně</v>
      </c>
    </row>
    <row r="30" spans="2:18" ht="15">
      <c r="B30" s="1442"/>
      <c r="C30" s="1442"/>
      <c r="D30" s="1443"/>
      <c r="E30" s="1444"/>
      <c r="F30" s="1444"/>
      <c r="G30" s="1444"/>
      <c r="H30" s="1445">
        <f t="shared" si="3"/>
        <v>0</v>
      </c>
      <c r="I30" s="1443"/>
      <c r="J30" s="1444"/>
      <c r="K30" s="1444"/>
      <c r="L30" s="1446"/>
      <c r="M30" s="1455"/>
      <c r="N30" s="1448" t="str">
        <f t="shared" si="0"/>
        <v xml:space="preserve"> </v>
      </c>
      <c r="O30" s="1449" t="str">
        <f t="shared" si="1"/>
        <v/>
      </c>
      <c r="P30" s="1454"/>
      <c r="Q30" s="157"/>
      <c r="R30" s="1451" t="str">
        <f t="shared" si="2"/>
        <v>správně</v>
      </c>
    </row>
    <row r="31" spans="2:18" ht="15.75" thickBot="1">
      <c r="B31" s="1456" t="s">
        <v>156</v>
      </c>
      <c r="C31" s="1457"/>
      <c r="D31" s="1458">
        <f t="shared" ref="D31:K31" si="4">SUM(D10:D30)</f>
        <v>0</v>
      </c>
      <c r="E31" s="1459">
        <f>SUM(E10:E30)</f>
        <v>0</v>
      </c>
      <c r="F31" s="1460">
        <f t="shared" si="4"/>
        <v>0</v>
      </c>
      <c r="G31" s="1461">
        <f t="shared" si="4"/>
        <v>0</v>
      </c>
      <c r="H31" s="1460">
        <f t="shared" si="4"/>
        <v>0</v>
      </c>
      <c r="I31" s="1462">
        <f t="shared" si="4"/>
        <v>0</v>
      </c>
      <c r="J31" s="1463">
        <f t="shared" si="4"/>
        <v>0</v>
      </c>
      <c r="K31" s="1463">
        <f t="shared" si="4"/>
        <v>0</v>
      </c>
      <c r="L31" s="1464">
        <f>SUM(L10:L30)</f>
        <v>0</v>
      </c>
      <c r="M31" s="1465" t="e">
        <f>AVERAGE(M10:M30)</f>
        <v>#DIV/0!</v>
      </c>
      <c r="N31" s="1466" t="e">
        <f>AVERAGE(N10:N30)</f>
        <v>#DIV/0!</v>
      </c>
      <c r="O31" s="1466" t="e">
        <f>AVERAGE(O10:O30)</f>
        <v>#DIV/0!</v>
      </c>
      <c r="P31" s="1467"/>
      <c r="Q31" s="157"/>
    </row>
    <row r="32" spans="2:18" ht="15.75" thickBot="1">
      <c r="H32" s="1468">
        <v>1</v>
      </c>
      <c r="I32" s="1469" t="e">
        <f>I31/H31</f>
        <v>#DIV/0!</v>
      </c>
      <c r="J32" s="1470" t="e">
        <f>J31/H31</f>
        <v>#DIV/0!</v>
      </c>
      <c r="K32" s="1470" t="e">
        <f>K31/H31</f>
        <v>#DIV/0!</v>
      </c>
      <c r="L32" s="1470" t="e">
        <f>L31/H31</f>
        <v>#DIV/0!</v>
      </c>
      <c r="M32" s="1430"/>
      <c r="N32" s="1430"/>
      <c r="O32" s="1471"/>
    </row>
    <row r="33" spans="2:9" ht="18.75">
      <c r="B33" s="1472" t="s">
        <v>31</v>
      </c>
      <c r="C33" s="921"/>
    </row>
    <row r="34" spans="2:9">
      <c r="B34" s="1473"/>
      <c r="C34" s="1474"/>
      <c r="H34" s="1475" t="s">
        <v>157</v>
      </c>
      <c r="I34" s="1476" t="e">
        <f>IF(100%=(I32+J32+K32+L32),"správně","chyba")</f>
        <v>#DIV/0!</v>
      </c>
    </row>
    <row r="35" spans="2:9">
      <c r="B35" s="1473"/>
      <c r="C35" s="1474"/>
    </row>
  </sheetData>
  <sheetProtection insertRows="0"/>
  <protectedRanges>
    <protectedRange sqref="B10:C30" name="řádný termní"/>
    <protectedRange sqref="D10:L30" name="výsledky po oborech"/>
    <protectedRange sqref="D1 B2" name="Oblast3"/>
    <protectedRange sqref="B1" name="RED IZO"/>
    <protectedRange sqref="B3:C3" name="Oblast3_1"/>
  </protectedRanges>
  <mergeCells count="7">
    <mergeCell ref="B6:D6"/>
    <mergeCell ref="I7:L7"/>
    <mergeCell ref="M7:O7"/>
    <mergeCell ref="B8:B9"/>
    <mergeCell ref="C8:C9"/>
    <mergeCell ref="D8:H8"/>
    <mergeCell ref="I8:O8"/>
  </mergeCells>
  <dataValidations count="22">
    <dataValidation allowBlank="1" showInputMessage="1" showErrorMessage="1" promptTitle="Výsledky závěrečných zkoušek" prompt="dle stavu k 31. 10. (výsledky po tomto termínu se nebudou brát v potaz)." sqref="I8:O8"/>
    <dataValidation operator="greaterThanOrEqual" allowBlank="1" showInputMessage="1" showErrorMessage="1" errorTitle="Zadejte číslenou hodnotu." error="Zadaná hodnota musí být číslo!" promptTitle="Hodnota hrubé úspěšnosti" prompt="je podílem počtu žáků, kteří úspěšně konali ku počtu žáků, kteří měli konat ZZ   ((I+J)/H)." sqref="N9"/>
    <dataValidation operator="greaterThanOrEqual" allowBlank="1" showInputMessage="1" showErrorMessage="1" errorTitle="Zadejte číslenou hodnotu." error="Zadaná hodnota musí být číslo!" promptTitle="Hodnota čisté úspěšnosti" prompt="se počítá z počtu žáků, kteří úspěšně konali ZZ (sloupec I+J) ku počtu žáků, kteří konali ZZ (sloupec H-L)." sqref="O9"/>
    <dataValidation allowBlank="1" showInputMessage="1" showErrorMessage="1" promptTitle="do sloupce L" prompt="se uvádí počet žáků, kteří měli konat ZZ, ale nekonali (nemoc, zahraniční cesta, lázně apod.); u oborů L+H také počet žáků, kteří nechtěli ZZ konat (zkouška je dobrovolná)." sqref="L9"/>
    <dataValidation allowBlank="1" showInputMessage="1" showErrorMessage="1" promptTitle="Do sloupce G" prompt="patří žáci, kteří měli na konci III. ročníku 3 a více nedostatečných, nebo maximálně 2 nedostatečné a u opravené zkoušky do 30.6. neprospěli." sqref="G9"/>
    <dataValidation allowBlank="1" showInputMessage="1" showErrorMessage="1" promptTitle="Nevyplňujte!" prompt="V buňce jsou zadány vzorce, buňka se automaticky vyplní." sqref="H32:L32"/>
    <dataValidation type="whole" operator="greaterThanOrEqual" allowBlank="1" showInputMessage="1" showErrorMessage="1" promptTitle="Zadejte počty" prompt="žáků, kteří dosáhli relevantních výsledků vzdělávání." sqref="I10:L30">
      <formula1>0</formula1>
    </dataValidation>
    <dataValidation allowBlank="1" showInputMessage="1" showErrorMessage="1" errorTitle="Automatické formátování." promptTitle="Nevyplňujte!" prompt="školní rok se doplní automaticky dle zadání školního roku v listu ID.ORG" sqref="M7:O7"/>
    <dataValidation allowBlank="1" showInputMessage="1" showErrorMessage="1" promptTitle="Do poznámky" prompt="uveďte jakoukoli důležitou informaci, kterou nebylo možno uvést jinde v tabulce. " sqref="P10:P30"/>
    <dataValidation allowBlank="1" showInputMessage="1" showErrorMessage="1" promptTitle="Nevyplňujte" prompt="Jedná se o sumarizační buňku, která obsahuje vzorec!" sqref="D31:L31"/>
    <dataValidation allowBlank="1" showInputMessage="1" showErrorMessage="1" promptTitle="Nevyplňujte" prompt="Buňky obsahují vzorce nebo jsou naformátovány a vyplní se automaticky samy!" sqref="H10:H30"/>
    <dataValidation operator="equal" allowBlank="1" showErrorMessage="1" errorTitle="Nic nevpisovat!" promptTitle="Nic nevpisovat:" prompt="Buňky se vyplňují automaticky po výběru RED IZO." sqref="E2"/>
    <dataValidation operator="equal" allowBlank="1" showInputMessage="1" showErrorMessage="1" errorTitle="Nic nevpisovat!" promptTitle="Nic nevpisovat:" prompt="Buňky se vyplňují automaticky." sqref="E2 C3"/>
    <dataValidation type="decimal" operator="greaterThanOrEqual" allowBlank="1" showInputMessage="1" showErrorMessage="1" errorTitle="Zadejte číslenou hodnotu." error="Zadaná hodnota musí být číslo větší než 0._x000a_V případě, že v oboru není průměrná známka, ponechte prázdné pole." promptTitle="Vyplňte" prompt="průměrnou známku za obor vzdělání._x000a_V případě, že v oboru není průměrná známka, ponechte prázdné pole. Nevpisujte 0!" sqref="M10:M30">
      <formula1>0</formula1>
    </dataValidation>
    <dataValidation type="decimal" operator="greaterThanOrEqual" allowBlank="1" showInputMessage="1" showErrorMessage="1" errorTitle="Zadejte číslenou hodnotu." error="Zadaná hodnota musí být číslo." promptTitle="Nevyplňujte" prompt="Buňka se automaticky přepočte. Hodnota vyjadřuje průměrnou známku za školu." sqref="M31">
      <formula1>0</formula1>
    </dataValidation>
    <dataValidation operator="greaterThanOrEqual" allowBlank="1" showInputMessage="1" showErrorMessage="1" errorTitle="Zadejte číslenou hodnotu." error="Zadaná hodnota musí být číslo!" promptTitle="Vyplňte:" prompt="průměrnou známku za obor vzdělání._x000a_" sqref="M9"/>
    <dataValidation type="textLength" operator="equal" allowBlank="1" showInputMessage="1" showErrorMessage="1" errorTitle="Nic nevpisovat!" promptTitle="Nic nevpisovat:" prompt="Buňky se vyplňují automaticky." sqref="F2 A1:A2 A3:B3 A4 B4:B5">
      <formula1>0</formula1>
    </dataValidation>
    <dataValidation allowBlank="1" sqref="B1:D2"/>
    <dataValidation type="textLength" operator="equal" allowBlank="1" showInputMessage="1" showErrorMessage="1" errorTitle="Zde je zadán VZOREC" error="Zde je zadán VZOREC_x000a_NIC nevpisovat!!!" sqref="E4:E5">
      <formula1>0</formula1>
    </dataValidation>
    <dataValidation allowBlank="1" showErrorMessage="1" sqref="C4:C5"/>
    <dataValidation type="whole" operator="greaterThanOrEqual" allowBlank="1" showInputMessage="1" showErrorMessage="1" promptTitle="Zadejte počty žáků" prompt="dle zadání." sqref="D10:G30">
      <formula1>0</formula1>
    </dataValidation>
    <dataValidation allowBlank="1" showInputMessage="1" showErrorMessage="1" promptTitle="Nevyplňujte!" prompt="Buňka obsahuje vzorec, vyplní se automaticky." sqref="N10:O31"/>
  </dataValidations>
  <pageMargins left="0" right="0" top="0" bottom="0" header="0.31496062992125984" footer="0.31496062992125984"/>
  <pageSetup paperSize="9" scale="51" orientation="landscape" r:id="rId1"/>
  <headerFooter>
    <oddFooter>&amp;L&amp;1#&amp;"Calibri"&amp;9&amp;K000000Klasifikace informací: Neveřejné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'Seznamy_Obory vzdělání'!$M$5:$M$26</xm:f>
          </x14:formula1>
          <xm:sqref>B10:B30</xm:sqref>
        </x14:dataValidation>
        <x14:dataValidation type="list" allowBlank="1" showInputMessage="1" showErrorMessage="1">
          <x14:formula1>
            <xm:f>'Seznamy_Obory vzdělání'!$N$5:$N$140</xm:f>
          </x14:formula1>
          <xm:sqref>C10:C30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98469E1B972547954383A9AAD1D96B" ma:contentTypeVersion="6" ma:contentTypeDescription="Create a new document." ma:contentTypeScope="" ma:versionID="3ef7a39c429e86db55f3716bb3f6de6d">
  <xsd:schema xmlns:xsd="http://www.w3.org/2001/XMLSchema" xmlns:xs="http://www.w3.org/2001/XMLSchema" xmlns:p="http://schemas.microsoft.com/office/2006/metadata/properties" xmlns:ns2="f3acd136-1c4d-471b-ab27-e13f9eb03ebc" xmlns:ns3="854a74b0-1a22-46bb-bc12-70a07f76ba63" targetNamespace="http://schemas.microsoft.com/office/2006/metadata/properties" ma:root="true" ma:fieldsID="33e8ff00e029e5bcf9bc13774a4300c5" ns2:_="" ns3:_="">
    <xsd:import namespace="f3acd136-1c4d-471b-ab27-e13f9eb03ebc"/>
    <xsd:import namespace="854a74b0-1a22-46bb-bc12-70a07f76ba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cd136-1c4d-471b-ab27-e13f9eb03e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a74b0-1a22-46bb-bc12-70a07f76ba6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93AC23-6A78-46E7-90AF-2BC73DD292C4}">
  <ds:schemaRefs>
    <ds:schemaRef ds:uri="f3acd136-1c4d-471b-ab27-e13f9eb03ebc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854a74b0-1a22-46bb-bc12-70a07f76ba63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909C6C-B7BE-4458-87B9-BC207A4FDD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acd136-1c4d-471b-ab27-e13f9eb03ebc"/>
    <ds:schemaRef ds:uri="854a74b0-1a22-46bb-bc12-70a07f76ba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DC091B-8B70-46BE-B44B-CB6F14E95A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ID.ORG</vt:lpstr>
      <vt:lpstr>Kontr. č. externích subj.</vt:lpstr>
      <vt:lpstr>Projekt. činnost </vt:lpstr>
      <vt:lpstr>VPŘ</vt:lpstr>
      <vt:lpstr>PŘ_VOŠ</vt:lpstr>
      <vt:lpstr>MZ_spol._J</vt:lpstr>
      <vt:lpstr>MZ_spol._JaP</vt:lpstr>
      <vt:lpstr>MZ_profil.</vt:lpstr>
      <vt:lpstr>ZZ</vt:lpstr>
      <vt:lpstr>Absol_VOŠ+KONZ.</vt:lpstr>
      <vt:lpstr>Akt.v rámci</vt:lpstr>
      <vt:lpstr>Akt.nad rámec</vt:lpstr>
      <vt:lpstr>Soutěže</vt:lpstr>
      <vt:lpstr>Prof.rozvoj zam.</vt:lpstr>
      <vt:lpstr>CŽV</vt:lpstr>
      <vt:lpstr>Spolupráce se soc.subj.</vt:lpstr>
      <vt:lpstr>Prezentace školy</vt:lpstr>
      <vt:lpstr>Seznamy</vt:lpstr>
      <vt:lpstr>Výčet SŠ a VOŠ zřizovaných MSK</vt:lpstr>
      <vt:lpstr>Počty žáků DFVaOFV</vt:lpstr>
      <vt:lpstr>Seznamy_Obory vzdělání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Halfarová Jitka</dc:creator>
  <cp:keywords/>
  <dc:description/>
  <cp:lastModifiedBy>Nogolová Lýdie</cp:lastModifiedBy>
  <cp:revision/>
  <dcterms:created xsi:type="dcterms:W3CDTF">2019-07-12T09:08:45Z</dcterms:created>
  <dcterms:modified xsi:type="dcterms:W3CDTF">2023-12-18T12:05:24Z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0x010100C798469E1B972547954383A9AAD1D96B</vt:lpwstr>
  </property>
  <property fmtid="{D5CDD505-2E9C-101B-9397-08002B2CF9AE}" pid="3" name="Order">
    <vt:r8>96600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SIP_Label_63ff9749-f68b-40ec-aa05-229831920469_Enabled">
    <vt:lpwstr>true</vt:lpwstr>
  </property>
  <property fmtid="{D5CDD505-2E9C-101B-9397-08002B2CF9AE}" pid="11" name="MSIP_Label_63ff9749-f68b-40ec-aa05-229831920469_SetDate">
    <vt:lpwstr>2021-11-10T09:43:46Z</vt:lpwstr>
  </property>
  <property fmtid="{D5CDD505-2E9C-101B-9397-08002B2CF9AE}" pid="12" name="MSIP_Label_63ff9749-f68b-40ec-aa05-229831920469_Method">
    <vt:lpwstr>Standard</vt:lpwstr>
  </property>
  <property fmtid="{D5CDD505-2E9C-101B-9397-08002B2CF9AE}" pid="13" name="MSIP_Label_63ff9749-f68b-40ec-aa05-229831920469_Name">
    <vt:lpwstr>Neveřejná informace</vt:lpwstr>
  </property>
  <property fmtid="{D5CDD505-2E9C-101B-9397-08002B2CF9AE}" pid="14" name="MSIP_Label_63ff9749-f68b-40ec-aa05-229831920469_SiteId">
    <vt:lpwstr>39f24d0b-aa30-4551-8e81-43c77cf1000e</vt:lpwstr>
  </property>
  <property fmtid="{D5CDD505-2E9C-101B-9397-08002B2CF9AE}" pid="15" name="MSIP_Label_63ff9749-f68b-40ec-aa05-229831920469_ActionId">
    <vt:lpwstr>a6bf4a40-e52c-495a-a0b0-302540f00ffe</vt:lpwstr>
  </property>
  <property fmtid="{D5CDD505-2E9C-101B-9397-08002B2CF9AE}" pid="16" name="MSIP_Label_63ff9749-f68b-40ec-aa05-229831920469_ContentBits">
    <vt:lpwstr>2</vt:lpwstr>
  </property>
</Properties>
</file>